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brencorpuz\Desktop\TRANSPARENCY SEAL\"/>
    </mc:Choice>
  </mc:AlternateContent>
  <bookViews>
    <workbookView xWindow="0" yWindow="0" windowWidth="7470" windowHeight="6705"/>
  </bookViews>
  <sheets>
    <sheet name="2019" sheetId="16" r:id="rId1"/>
  </sheets>
  <definedNames>
    <definedName name="_xlnm.Print_Area" localSheetId="0">'2019'!$AH$523:$AL$524</definedName>
    <definedName name="_xlnm.Print_Titles" localSheetId="0">'2019'!$5:$8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115" i="16" l="1"/>
  <c r="AD66" i="16"/>
  <c r="AD510" i="16"/>
  <c r="AC507" i="16"/>
  <c r="AE507" i="16" s="1"/>
  <c r="AG373" i="16"/>
  <c r="AG356" i="16"/>
  <c r="AG282" i="16"/>
  <c r="AB165" i="16"/>
  <c r="AB190" i="16"/>
  <c r="AB88" i="16"/>
  <c r="AB73" i="16"/>
  <c r="AB61" i="16"/>
  <c r="AB56" i="16"/>
  <c r="AB47" i="16"/>
  <c r="AB36" i="16"/>
  <c r="AB26" i="16"/>
  <c r="AB17" i="16"/>
  <c r="AB102" i="16"/>
  <c r="AB146" i="16"/>
  <c r="AB207" i="16"/>
  <c r="AB222" i="16"/>
  <c r="AB235" i="16"/>
  <c r="AB359" i="16"/>
  <c r="AB510" i="16"/>
  <c r="AF520" i="16"/>
  <c r="AD520" i="16"/>
  <c r="AB520" i="16"/>
  <c r="AA520" i="16"/>
  <c r="AF517" i="16"/>
  <c r="AD517" i="16"/>
  <c r="AB517" i="16"/>
  <c r="AF510" i="16"/>
  <c r="AA510" i="16"/>
  <c r="AF464" i="16"/>
  <c r="AD464" i="16"/>
  <c r="AB464" i="16"/>
  <c r="AA464" i="16"/>
  <c r="AD378" i="16"/>
  <c r="AB378" i="16"/>
  <c r="AA378" i="16"/>
  <c r="AF279" i="16"/>
  <c r="AD279" i="16"/>
  <c r="AB279" i="16"/>
  <c r="AA279" i="16"/>
  <c r="AF277" i="16"/>
  <c r="AD277" i="16"/>
  <c r="AB277" i="16"/>
  <c r="AA277" i="16"/>
  <c r="AF275" i="16"/>
  <c r="AD275" i="16"/>
  <c r="AB275" i="16"/>
  <c r="AA275" i="16"/>
  <c r="AF266" i="16"/>
  <c r="AD266" i="16"/>
  <c r="AB266" i="16"/>
  <c r="AA266" i="16"/>
  <c r="AF263" i="16"/>
  <c r="AD263" i="16"/>
  <c r="AB263" i="16"/>
  <c r="AA263" i="16"/>
  <c r="AF260" i="16"/>
  <c r="AD260" i="16"/>
  <c r="AB260" i="16"/>
  <c r="AA260" i="16"/>
  <c r="AF247" i="16"/>
  <c r="AD247" i="16"/>
  <c r="AB247" i="16"/>
  <c r="AA247" i="16"/>
  <c r="AF235" i="16"/>
  <c r="AD235" i="16"/>
  <c r="AA235" i="16"/>
  <c r="AF224" i="16"/>
  <c r="AD224" i="16"/>
  <c r="AB224" i="16"/>
  <c r="AA224" i="16"/>
  <c r="AF222" i="16"/>
  <c r="AD222" i="16"/>
  <c r="AA222" i="16"/>
  <c r="AF207" i="16"/>
  <c r="AD207" i="16"/>
  <c r="AA207" i="16"/>
  <c r="AF190" i="16"/>
  <c r="AD190" i="16"/>
  <c r="AA190" i="16"/>
  <c r="AF165" i="16"/>
  <c r="AD165" i="16"/>
  <c r="AA165" i="16"/>
  <c r="AF146" i="16"/>
  <c r="AD146" i="16"/>
  <c r="AA146" i="16"/>
  <c r="AF123" i="16"/>
  <c r="AD123" i="16"/>
  <c r="AB123" i="16"/>
  <c r="AA123" i="16"/>
  <c r="AF102" i="16"/>
  <c r="AD102" i="16"/>
  <c r="AA102" i="16"/>
  <c r="AF90" i="16"/>
  <c r="AD90" i="16"/>
  <c r="AB90" i="16"/>
  <c r="AA90" i="16"/>
  <c r="AF88" i="16"/>
  <c r="AD88" i="16"/>
  <c r="AA88" i="16"/>
  <c r="AF79" i="16"/>
  <c r="AD79" i="16"/>
  <c r="AB79" i="16"/>
  <c r="AA79" i="16"/>
  <c r="AF73" i="16"/>
  <c r="AD73" i="16"/>
  <c r="AA73" i="16"/>
  <c r="AF66" i="16"/>
  <c r="AB66" i="16"/>
  <c r="AA66" i="16"/>
  <c r="AF61" i="16"/>
  <c r="AD61" i="16"/>
  <c r="AA61" i="16"/>
  <c r="AF56" i="16"/>
  <c r="AD56" i="16"/>
  <c r="AA56" i="16"/>
  <c r="AF47" i="16"/>
  <c r="AD47" i="16"/>
  <c r="AA47" i="16"/>
  <c r="AF36" i="16"/>
  <c r="AD36" i="16"/>
  <c r="AA36" i="16"/>
  <c r="AK36" i="16"/>
  <c r="AJ36" i="16"/>
  <c r="AI36" i="16"/>
  <c r="AH36" i="16"/>
  <c r="AF17" i="16"/>
  <c r="AD17" i="16"/>
  <c r="AA17" i="16"/>
  <c r="AG521" i="16"/>
  <c r="AG522" i="16" s="1"/>
  <c r="AG519" i="16"/>
  <c r="AG518" i="16"/>
  <c r="AG516" i="16"/>
  <c r="AG515" i="16"/>
  <c r="AG514" i="16"/>
  <c r="AG513" i="16"/>
  <c r="AG512" i="16"/>
  <c r="AG511" i="16"/>
  <c r="AG509" i="16"/>
  <c r="AG508" i="16"/>
  <c r="AG507" i="16"/>
  <c r="AG506" i="16"/>
  <c r="AG505" i="16"/>
  <c r="AG504" i="16"/>
  <c r="AG503" i="16"/>
  <c r="AG501" i="16"/>
  <c r="AG500" i="16"/>
  <c r="AG499" i="16"/>
  <c r="AG498" i="16"/>
  <c r="AG497" i="16"/>
  <c r="AG496" i="16"/>
  <c r="AG495" i="16"/>
  <c r="AG494" i="16"/>
  <c r="AG493" i="16"/>
  <c r="AG492" i="16"/>
  <c r="AG491" i="16"/>
  <c r="AG490" i="16"/>
  <c r="AG489" i="16"/>
  <c r="AG488" i="16"/>
  <c r="AG487" i="16"/>
  <c r="AG486" i="16"/>
  <c r="AG485" i="16"/>
  <c r="AG484" i="16"/>
  <c r="AG483" i="16"/>
  <c r="AG482" i="16"/>
  <c r="AG481" i="16"/>
  <c r="AG480" i="16"/>
  <c r="AG479" i="16"/>
  <c r="AG478" i="16"/>
  <c r="AG477" i="16"/>
  <c r="AG476" i="16"/>
  <c r="AG475" i="16"/>
  <c r="AG474" i="16"/>
  <c r="AG473" i="16"/>
  <c r="AG472" i="16"/>
  <c r="AG471" i="16"/>
  <c r="AG470" i="16"/>
  <c r="AG469" i="16"/>
  <c r="AG468" i="16"/>
  <c r="AG467" i="16"/>
  <c r="AG466" i="16"/>
  <c r="AG465" i="16"/>
  <c r="AG463" i="16"/>
  <c r="AG462" i="16"/>
  <c r="AG461" i="16"/>
  <c r="AG460" i="16"/>
  <c r="AG459" i="16"/>
  <c r="AG458" i="16"/>
  <c r="AG457" i="16"/>
  <c r="AG456" i="16"/>
  <c r="AG455" i="16"/>
  <c r="AG454" i="16"/>
  <c r="AG453" i="16"/>
  <c r="AG452" i="16"/>
  <c r="AG451" i="16"/>
  <c r="AG450" i="16"/>
  <c r="AG449" i="16"/>
  <c r="AG448" i="16"/>
  <c r="AG447" i="16"/>
  <c r="AG446" i="16"/>
  <c r="AG445" i="16"/>
  <c r="AG444" i="16"/>
  <c r="AG443" i="16"/>
  <c r="AG442" i="16"/>
  <c r="AG441" i="16"/>
  <c r="AG440" i="16"/>
  <c r="AG439" i="16"/>
  <c r="AG438" i="16"/>
  <c r="AG437" i="16"/>
  <c r="AG436" i="16"/>
  <c r="AG435" i="16"/>
  <c r="AG434" i="16"/>
  <c r="AG433" i="16"/>
  <c r="AG432" i="16"/>
  <c r="AG431" i="16"/>
  <c r="AG430" i="16"/>
  <c r="AG429" i="16"/>
  <c r="AG428" i="16"/>
  <c r="AG427" i="16"/>
  <c r="AG426" i="16"/>
  <c r="AG425" i="16"/>
  <c r="AG424" i="16"/>
  <c r="AG423" i="16"/>
  <c r="AG422" i="16"/>
  <c r="AG421" i="16"/>
  <c r="AG420" i="16"/>
  <c r="AG419" i="16"/>
  <c r="AG418" i="16"/>
  <c r="AG417" i="16"/>
  <c r="AG416" i="16"/>
  <c r="AG415" i="16"/>
  <c r="AG414" i="16"/>
  <c r="AG413" i="16"/>
  <c r="AG412" i="16"/>
  <c r="AG411" i="16"/>
  <c r="AG410" i="16"/>
  <c r="AG409" i="16"/>
  <c r="AG408" i="16"/>
  <c r="AG407" i="16"/>
  <c r="AG406" i="16"/>
  <c r="AG405" i="16"/>
  <c r="AG404" i="16"/>
  <c r="AG403" i="16"/>
  <c r="AG402" i="16"/>
  <c r="AG401" i="16"/>
  <c r="AG400" i="16"/>
  <c r="AG399" i="16"/>
  <c r="AG398" i="16"/>
  <c r="AG397" i="16"/>
  <c r="AG396" i="16"/>
  <c r="AG395" i="16"/>
  <c r="AG394" i="16"/>
  <c r="AG393" i="16"/>
  <c r="AG392" i="16"/>
  <c r="AG391" i="16"/>
  <c r="AG390" i="16"/>
  <c r="AG389" i="16"/>
  <c r="AG388" i="16"/>
  <c r="AG387" i="16"/>
  <c r="AG386" i="16"/>
  <c r="AG385" i="16"/>
  <c r="AG384" i="16"/>
  <c r="AG383" i="16"/>
  <c r="AG382" i="16"/>
  <c r="AG381" i="16"/>
  <c r="AG380" i="16"/>
  <c r="AG377" i="16"/>
  <c r="AG376" i="16"/>
  <c r="AG375" i="16"/>
  <c r="AG374" i="16"/>
  <c r="AG372" i="16"/>
  <c r="AG371" i="16"/>
  <c r="AG370" i="16"/>
  <c r="AG369" i="16"/>
  <c r="AG368" i="16"/>
  <c r="AG367" i="16"/>
  <c r="AG366" i="16"/>
  <c r="AG365" i="16"/>
  <c r="AG364" i="16"/>
  <c r="AG363" i="16"/>
  <c r="AG362" i="16"/>
  <c r="AG361" i="16"/>
  <c r="AG360" i="16"/>
  <c r="AG355" i="16"/>
  <c r="AG354" i="16"/>
  <c r="AG353" i="16"/>
  <c r="AG352" i="16"/>
  <c r="AG351" i="16"/>
  <c r="AG350" i="16"/>
  <c r="AG349" i="16"/>
  <c r="AG348" i="16"/>
  <c r="AG347" i="16"/>
  <c r="AG346" i="16"/>
  <c r="AG345" i="16"/>
  <c r="AG344" i="16"/>
  <c r="AG343" i="16"/>
  <c r="AG342" i="16"/>
  <c r="AG341" i="16"/>
  <c r="AG340" i="16"/>
  <c r="AG339" i="16"/>
  <c r="AG338" i="16"/>
  <c r="AG337" i="16"/>
  <c r="AG336" i="16"/>
  <c r="AG335" i="16"/>
  <c r="AG334" i="16"/>
  <c r="AG333" i="16"/>
  <c r="AG332" i="16"/>
  <c r="AG331" i="16"/>
  <c r="AG330" i="16"/>
  <c r="AG329" i="16"/>
  <c r="AG328" i="16"/>
  <c r="AG327" i="16"/>
  <c r="AG326" i="16"/>
  <c r="AG325" i="16"/>
  <c r="AG324" i="16"/>
  <c r="AG323" i="16"/>
  <c r="AG322" i="16"/>
  <c r="AG321" i="16"/>
  <c r="AG320" i="16"/>
  <c r="AG319" i="16"/>
  <c r="AG318" i="16"/>
  <c r="AG317" i="16"/>
  <c r="AG316" i="16"/>
  <c r="AG315" i="16"/>
  <c r="AG314" i="16"/>
  <c r="AG313" i="16"/>
  <c r="AG312" i="16"/>
  <c r="AG311" i="16"/>
  <c r="AG310" i="16"/>
  <c r="AG309" i="16"/>
  <c r="AG308" i="16"/>
  <c r="AG307" i="16"/>
  <c r="AG306" i="16"/>
  <c r="AG305" i="16"/>
  <c r="AG303" i="16"/>
  <c r="AG302" i="16"/>
  <c r="AG301" i="16"/>
  <c r="AG300" i="16"/>
  <c r="AG299" i="16"/>
  <c r="AG298" i="16"/>
  <c r="AG297" i="16"/>
  <c r="AG296" i="16"/>
  <c r="AG295" i="16"/>
  <c r="AG294" i="16"/>
  <c r="AG293" i="16"/>
  <c r="AG292" i="16"/>
  <c r="AG291" i="16"/>
  <c r="AG290" i="16"/>
  <c r="AG289" i="16"/>
  <c r="AG288" i="16"/>
  <c r="AG287" i="16"/>
  <c r="AG286" i="16"/>
  <c r="AG285" i="16"/>
  <c r="AG284" i="16"/>
  <c r="AG283" i="16"/>
  <c r="AG281" i="16"/>
  <c r="AG278" i="16"/>
  <c r="AG279" i="16" s="1"/>
  <c r="AG276" i="16"/>
  <c r="AG277" i="16" s="1"/>
  <c r="AG274" i="16"/>
  <c r="AG273" i="16"/>
  <c r="AG272" i="16"/>
  <c r="AG271" i="16"/>
  <c r="AG270" i="16"/>
  <c r="AG269" i="16"/>
  <c r="AG268" i="16"/>
  <c r="AG267" i="16"/>
  <c r="AG265" i="16"/>
  <c r="AG266" i="16" s="1"/>
  <c r="AG262" i="16"/>
  <c r="AG261" i="16"/>
  <c r="AG259" i="16"/>
  <c r="AG258" i="16"/>
  <c r="AG257" i="16"/>
  <c r="AG256" i="16"/>
  <c r="AG255" i="16"/>
  <c r="AG254" i="16"/>
  <c r="AG253" i="16"/>
  <c r="AG252" i="16"/>
  <c r="AG251" i="16"/>
  <c r="AG250" i="16"/>
  <c r="AG249" i="16"/>
  <c r="AG248" i="16"/>
  <c r="AG246" i="16"/>
  <c r="AG245" i="16"/>
  <c r="AG244" i="16"/>
  <c r="AG243" i="16"/>
  <c r="AG242" i="16"/>
  <c r="AG241" i="16"/>
  <c r="AG240" i="16"/>
  <c r="AG239" i="16"/>
  <c r="AG238" i="16"/>
  <c r="AG237" i="16"/>
  <c r="AG236" i="16"/>
  <c r="AG234" i="16"/>
  <c r="AG233" i="16"/>
  <c r="AG232" i="16"/>
  <c r="AG231" i="16"/>
  <c r="AG230" i="16"/>
  <c r="AG229" i="16"/>
  <c r="AG228" i="16"/>
  <c r="AG227" i="16"/>
  <c r="AG226" i="16"/>
  <c r="AG223" i="16"/>
  <c r="AG224" i="16" s="1"/>
  <c r="AG221" i="16"/>
  <c r="AG220" i="16"/>
  <c r="AG219" i="16"/>
  <c r="AG218" i="16"/>
  <c r="AG217" i="16"/>
  <c r="AG216" i="16"/>
  <c r="AG215" i="16"/>
  <c r="AG214" i="16"/>
  <c r="AG213" i="16"/>
  <c r="AG212" i="16"/>
  <c r="AG211" i="16"/>
  <c r="AG210" i="16"/>
  <c r="AG209" i="16"/>
  <c r="AG208" i="16"/>
  <c r="AG206" i="16"/>
  <c r="AG205" i="16"/>
  <c r="AG204" i="16"/>
  <c r="AG203" i="16"/>
  <c r="AG202" i="16"/>
  <c r="AG201" i="16"/>
  <c r="AG200" i="16"/>
  <c r="AG199" i="16"/>
  <c r="AG198" i="16"/>
  <c r="AG197" i="16"/>
  <c r="AG196" i="16"/>
  <c r="AG195" i="16"/>
  <c r="AG194" i="16"/>
  <c r="AG193" i="16"/>
  <c r="AG192" i="16"/>
  <c r="AG191" i="16"/>
  <c r="AG189" i="16"/>
  <c r="AG188" i="16"/>
  <c r="AG187" i="16"/>
  <c r="AG186" i="16"/>
  <c r="AG185" i="16"/>
  <c r="AG184" i="16"/>
  <c r="AG183" i="16"/>
  <c r="AG182" i="16"/>
  <c r="AG181" i="16"/>
  <c r="AG180" i="16"/>
  <c r="AG179" i="16"/>
  <c r="AG178" i="16"/>
  <c r="AG177" i="16"/>
  <c r="AG176" i="16"/>
  <c r="AG175" i="16"/>
  <c r="AG174" i="16"/>
  <c r="AG173" i="16"/>
  <c r="AG172" i="16"/>
  <c r="AG171" i="16"/>
  <c r="AG170" i="16"/>
  <c r="AG169" i="16"/>
  <c r="AG168" i="16"/>
  <c r="AG167" i="16"/>
  <c r="AG166" i="16"/>
  <c r="AG164" i="16"/>
  <c r="AG163" i="16"/>
  <c r="AG162" i="16"/>
  <c r="AG161" i="16"/>
  <c r="AG160" i="16"/>
  <c r="AG159" i="16"/>
  <c r="AG158" i="16"/>
  <c r="AG157" i="16"/>
  <c r="AG156" i="16"/>
  <c r="AG155" i="16"/>
  <c r="AG154" i="16"/>
  <c r="AG153" i="16"/>
  <c r="AG152" i="16"/>
  <c r="AG151" i="16"/>
  <c r="AG150" i="16"/>
  <c r="AG149" i="16"/>
  <c r="AG148" i="16"/>
  <c r="AG147" i="16"/>
  <c r="AG145" i="16"/>
  <c r="AG144" i="16"/>
  <c r="AG143" i="16"/>
  <c r="AG142" i="16"/>
  <c r="AG141" i="16"/>
  <c r="AG140" i="16"/>
  <c r="AG139" i="16"/>
  <c r="AG138" i="16"/>
  <c r="AG137" i="16"/>
  <c r="AG136" i="16"/>
  <c r="AG135" i="16"/>
  <c r="AG134" i="16"/>
  <c r="AG133" i="16"/>
  <c r="AG132" i="16"/>
  <c r="AG131" i="16"/>
  <c r="AG130" i="16"/>
  <c r="AG129" i="16"/>
  <c r="AG128" i="16"/>
  <c r="AG127" i="16"/>
  <c r="AG126" i="16"/>
  <c r="AG125" i="16"/>
  <c r="AG124" i="16"/>
  <c r="AG122" i="16"/>
  <c r="AG121" i="16"/>
  <c r="AG120" i="16"/>
  <c r="AG119" i="16"/>
  <c r="AG118" i="16"/>
  <c r="AG117" i="16"/>
  <c r="AG116" i="16"/>
  <c r="AG115" i="16"/>
  <c r="AG114" i="16"/>
  <c r="AG113" i="16"/>
  <c r="AG112" i="16"/>
  <c r="AG111" i="16"/>
  <c r="AG110" i="16"/>
  <c r="AG109" i="16"/>
  <c r="AG108" i="16"/>
  <c r="AG107" i="16"/>
  <c r="AG106" i="16"/>
  <c r="AG105" i="16"/>
  <c r="AG104" i="16"/>
  <c r="AG103" i="16"/>
  <c r="AG101" i="16"/>
  <c r="AG100" i="16"/>
  <c r="AG99" i="16"/>
  <c r="AG98" i="16"/>
  <c r="AG97" i="16"/>
  <c r="AG96" i="16"/>
  <c r="AG95" i="16"/>
  <c r="AG94" i="16"/>
  <c r="AG93" i="16"/>
  <c r="AG92" i="16"/>
  <c r="AG89" i="16"/>
  <c r="AG90" i="16" s="1"/>
  <c r="AG87" i="16"/>
  <c r="AG86" i="16"/>
  <c r="AG85" i="16"/>
  <c r="AG84" i="16"/>
  <c r="AG83" i="16"/>
  <c r="AG82" i="16"/>
  <c r="AG81" i="16"/>
  <c r="AG80" i="16"/>
  <c r="AG78" i="16"/>
  <c r="AG77" i="16"/>
  <c r="AG76" i="16"/>
  <c r="AG75" i="16"/>
  <c r="AG74" i="16"/>
  <c r="AG72" i="16"/>
  <c r="AG71" i="16"/>
  <c r="AG70" i="16"/>
  <c r="AG69" i="16"/>
  <c r="AG68" i="16"/>
  <c r="AG65" i="16"/>
  <c r="AG64" i="16"/>
  <c r="AG63" i="16"/>
  <c r="AG62" i="16"/>
  <c r="AG60" i="16"/>
  <c r="AG59" i="16"/>
  <c r="AG58" i="16"/>
  <c r="AG57" i="16"/>
  <c r="AG55" i="16"/>
  <c r="AG54" i="16"/>
  <c r="AG53" i="16"/>
  <c r="AG52" i="16"/>
  <c r="AG51" i="16"/>
  <c r="AG50" i="16"/>
  <c r="AG49" i="16"/>
  <c r="AG48" i="16"/>
  <c r="AG46" i="16"/>
  <c r="AG45" i="16"/>
  <c r="AG44" i="16"/>
  <c r="AG43" i="16"/>
  <c r="AG42" i="16"/>
  <c r="AG41" i="16"/>
  <c r="AG40" i="16"/>
  <c r="AG39" i="16"/>
  <c r="AG38" i="16"/>
  <c r="AG37" i="16"/>
  <c r="AG35" i="16"/>
  <c r="AG34" i="16"/>
  <c r="AG33" i="16"/>
  <c r="AG32" i="16"/>
  <c r="AG31" i="16"/>
  <c r="AG30" i="16"/>
  <c r="AG29" i="16"/>
  <c r="AG28" i="16"/>
  <c r="AG27" i="16"/>
  <c r="AG26" i="16"/>
  <c r="AG25" i="16"/>
  <c r="AG24" i="16"/>
  <c r="AG23" i="16"/>
  <c r="AG22" i="16"/>
  <c r="AG21" i="16"/>
  <c r="AG20" i="16"/>
  <c r="AG19" i="16"/>
  <c r="AG18" i="16"/>
  <c r="AG16" i="16"/>
  <c r="AG15" i="16"/>
  <c r="AG14" i="16"/>
  <c r="AG13" i="16"/>
  <c r="AG12" i="16"/>
  <c r="AG11" i="16"/>
  <c r="AE369" i="16"/>
  <c r="AE115" i="16"/>
  <c r="AG10" i="16"/>
  <c r="D524" i="16"/>
  <c r="A524" i="16"/>
  <c r="AL523" i="16"/>
  <c r="C523" i="16"/>
  <c r="C524" i="16" s="1"/>
  <c r="AL522" i="16"/>
  <c r="AB522" i="16"/>
  <c r="AA522" i="16"/>
  <c r="Z522" i="16"/>
  <c r="AL521" i="16"/>
  <c r="AC521" i="16"/>
  <c r="AE521" i="16" s="1"/>
  <c r="AL520" i="16"/>
  <c r="Z520" i="16"/>
  <c r="X520" i="16"/>
  <c r="W520" i="16"/>
  <c r="V520" i="16"/>
  <c r="U520" i="16"/>
  <c r="T520" i="16"/>
  <c r="S520" i="16"/>
  <c r="B520" i="16"/>
  <c r="B523" i="16" s="1"/>
  <c r="B524" i="16" s="1"/>
  <c r="AL519" i="16"/>
  <c r="AC519" i="16"/>
  <c r="AE519" i="16" s="1"/>
  <c r="AL518" i="16"/>
  <c r="AC518" i="16"/>
  <c r="Y518" i="16"/>
  <c r="Y520" i="16" s="1"/>
  <c r="AL517" i="16"/>
  <c r="Z517" i="16"/>
  <c r="X517" i="16"/>
  <c r="W517" i="16"/>
  <c r="V517" i="16"/>
  <c r="U517" i="16"/>
  <c r="T517" i="16"/>
  <c r="S517" i="16"/>
  <c r="AL516" i="16"/>
  <c r="AC516" i="16"/>
  <c r="AE516" i="16" s="1"/>
  <c r="AL515" i="16"/>
  <c r="AC515" i="16"/>
  <c r="AE515" i="16" s="1"/>
  <c r="AL514" i="16"/>
  <c r="AC514" i="16"/>
  <c r="AE514" i="16" s="1"/>
  <c r="AL513" i="16"/>
  <c r="AA513" i="16"/>
  <c r="AA517" i="16" s="1"/>
  <c r="Y513" i="16"/>
  <c r="AL512" i="16"/>
  <c r="AC512" i="16"/>
  <c r="AE512" i="16" s="1"/>
  <c r="Y512" i="16"/>
  <c r="AL511" i="16"/>
  <c r="AC511" i="16"/>
  <c r="AE511" i="16" s="1"/>
  <c r="Y511" i="16"/>
  <c r="AL510" i="16"/>
  <c r="X510" i="16"/>
  <c r="W510" i="16"/>
  <c r="V510" i="16"/>
  <c r="U510" i="16"/>
  <c r="T510" i="16"/>
  <c r="S510" i="16"/>
  <c r="AL509" i="16"/>
  <c r="AC509" i="16"/>
  <c r="AE509" i="16" s="1"/>
  <c r="Y509" i="16"/>
  <c r="AL508" i="16"/>
  <c r="AC508" i="16"/>
  <c r="AE508" i="16" s="1"/>
  <c r="Y508" i="16"/>
  <c r="AL506" i="16"/>
  <c r="AC506" i="16"/>
  <c r="AE506" i="16" s="1"/>
  <c r="Y506" i="16"/>
  <c r="AL505" i="16"/>
  <c r="AC505" i="16"/>
  <c r="AE505" i="16" s="1"/>
  <c r="Y505" i="16"/>
  <c r="AL504" i="16"/>
  <c r="AC504" i="16"/>
  <c r="AE504" i="16" s="1"/>
  <c r="Y504" i="16"/>
  <c r="AL503" i="16"/>
  <c r="AC503" i="16"/>
  <c r="AE503" i="16" s="1"/>
  <c r="Y503" i="16"/>
  <c r="AL502" i="16"/>
  <c r="AC502" i="16"/>
  <c r="AE502" i="16" s="1"/>
  <c r="Y502" i="16"/>
  <c r="AL501" i="16"/>
  <c r="AC501" i="16"/>
  <c r="AE501" i="16" s="1"/>
  <c r="AL500" i="16"/>
  <c r="AC500" i="16"/>
  <c r="AE500" i="16" s="1"/>
  <c r="AL499" i="16"/>
  <c r="AC499" i="16"/>
  <c r="AE499" i="16" s="1"/>
  <c r="AL498" i="16"/>
  <c r="Z498" i="16"/>
  <c r="AC498" i="16" s="1"/>
  <c r="AE498" i="16" s="1"/>
  <c r="Y498" i="16"/>
  <c r="AL497" i="16"/>
  <c r="Z497" i="16"/>
  <c r="AC497" i="16" s="1"/>
  <c r="AE497" i="16" s="1"/>
  <c r="Y497" i="16"/>
  <c r="AL496" i="16"/>
  <c r="AC496" i="16"/>
  <c r="AE496" i="16" s="1"/>
  <c r="Y496" i="16"/>
  <c r="AL495" i="16"/>
  <c r="AC495" i="16"/>
  <c r="AE495" i="16" s="1"/>
  <c r="Y495" i="16"/>
  <c r="AL494" i="16"/>
  <c r="AC494" i="16"/>
  <c r="AE494" i="16" s="1"/>
  <c r="Y494" i="16"/>
  <c r="AL493" i="16"/>
  <c r="AC493" i="16"/>
  <c r="AE493" i="16" s="1"/>
  <c r="Y493" i="16"/>
  <c r="AL492" i="16"/>
  <c r="AC492" i="16"/>
  <c r="AE492" i="16" s="1"/>
  <c r="Y492" i="16"/>
  <c r="AL491" i="16"/>
  <c r="AC491" i="16"/>
  <c r="AE491" i="16" s="1"/>
  <c r="Y491" i="16"/>
  <c r="AL490" i="16"/>
  <c r="AC490" i="16"/>
  <c r="AE490" i="16" s="1"/>
  <c r="Y490" i="16"/>
  <c r="AL489" i="16"/>
  <c r="AC489" i="16"/>
  <c r="AE489" i="16" s="1"/>
  <c r="Y489" i="16"/>
  <c r="AC488" i="16"/>
  <c r="AE488" i="16" s="1"/>
  <c r="AL487" i="16"/>
  <c r="Z487" i="16"/>
  <c r="AC487" i="16" s="1"/>
  <c r="AE487" i="16" s="1"/>
  <c r="Y487" i="16"/>
  <c r="AL486" i="16"/>
  <c r="AC486" i="16"/>
  <c r="AE486" i="16" s="1"/>
  <c r="Y486" i="16"/>
  <c r="AL485" i="16"/>
  <c r="AC485" i="16"/>
  <c r="AE485" i="16" s="1"/>
  <c r="Y485" i="16"/>
  <c r="AL484" i="16"/>
  <c r="AC484" i="16"/>
  <c r="AE484" i="16" s="1"/>
  <c r="Y484" i="16"/>
  <c r="AL483" i="16"/>
  <c r="AC483" i="16"/>
  <c r="AE483" i="16" s="1"/>
  <c r="Y483" i="16"/>
  <c r="AL482" i="16"/>
  <c r="AC482" i="16"/>
  <c r="AE482" i="16" s="1"/>
  <c r="AL481" i="16"/>
  <c r="AC481" i="16"/>
  <c r="AE481" i="16" s="1"/>
  <c r="AL480" i="16"/>
  <c r="AC480" i="16"/>
  <c r="AE480" i="16" s="1"/>
  <c r="AL479" i="16"/>
  <c r="AC479" i="16"/>
  <c r="AE479" i="16" s="1"/>
  <c r="AL478" i="16"/>
  <c r="AC478" i="16"/>
  <c r="AE478" i="16" s="1"/>
  <c r="AL477" i="16"/>
  <c r="AC477" i="16"/>
  <c r="AE477" i="16" s="1"/>
  <c r="AL476" i="16"/>
  <c r="AC476" i="16"/>
  <c r="AE476" i="16" s="1"/>
  <c r="AL475" i="16"/>
  <c r="AC475" i="16"/>
  <c r="AE475" i="16" s="1"/>
  <c r="AL474" i="16"/>
  <c r="Z474" i="16"/>
  <c r="AC474" i="16" s="1"/>
  <c r="AE474" i="16" s="1"/>
  <c r="Y474" i="16"/>
  <c r="AL473" i="16"/>
  <c r="AC473" i="16"/>
  <c r="AE473" i="16" s="1"/>
  <c r="Y473" i="16"/>
  <c r="AL472" i="16"/>
  <c r="AC472" i="16"/>
  <c r="AE472" i="16" s="1"/>
  <c r="Y472" i="16"/>
  <c r="AL471" i="16"/>
  <c r="AC471" i="16"/>
  <c r="AE471" i="16" s="1"/>
  <c r="Y471" i="16"/>
  <c r="AL470" i="16"/>
  <c r="AC470" i="16"/>
  <c r="AE470" i="16" s="1"/>
  <c r="Y470" i="16"/>
  <c r="AL469" i="16"/>
  <c r="Z469" i="16"/>
  <c r="AC469" i="16" s="1"/>
  <c r="AE469" i="16" s="1"/>
  <c r="Y469" i="16"/>
  <c r="AL468" i="16"/>
  <c r="AC468" i="16"/>
  <c r="AE468" i="16" s="1"/>
  <c r="Y468" i="16"/>
  <c r="AL467" i="16"/>
  <c r="AC467" i="16"/>
  <c r="AE467" i="16" s="1"/>
  <c r="AL466" i="16"/>
  <c r="AC466" i="16"/>
  <c r="AE466" i="16" s="1"/>
  <c r="AL465" i="16"/>
  <c r="Z465" i="16"/>
  <c r="Y465" i="16"/>
  <c r="AL464" i="16"/>
  <c r="X464" i="16"/>
  <c r="W464" i="16"/>
  <c r="V464" i="16"/>
  <c r="U464" i="16"/>
  <c r="T464" i="16"/>
  <c r="S464" i="16"/>
  <c r="AL463" i="16"/>
  <c r="AC463" i="16"/>
  <c r="AE463" i="16" s="1"/>
  <c r="Y463" i="16"/>
  <c r="AL462" i="16"/>
  <c r="AC462" i="16"/>
  <c r="AE462" i="16" s="1"/>
  <c r="AC461" i="16"/>
  <c r="AE461" i="16" s="1"/>
  <c r="AC460" i="16"/>
  <c r="AE460" i="16" s="1"/>
  <c r="AL459" i="16"/>
  <c r="AC459" i="16"/>
  <c r="AE459" i="16" s="1"/>
  <c r="AL458" i="16"/>
  <c r="AC458" i="16"/>
  <c r="AE458" i="16" s="1"/>
  <c r="AL457" i="16"/>
  <c r="AC457" i="16"/>
  <c r="AE457" i="16" s="1"/>
  <c r="AC456" i="16"/>
  <c r="AE456" i="16" s="1"/>
  <c r="AC455" i="16"/>
  <c r="AE455" i="16" s="1"/>
  <c r="AC454" i="16"/>
  <c r="AE454" i="16" s="1"/>
  <c r="AL453" i="16"/>
  <c r="AC453" i="16"/>
  <c r="AE453" i="16" s="1"/>
  <c r="AC452" i="16"/>
  <c r="AE452" i="16" s="1"/>
  <c r="AL451" i="16"/>
  <c r="AC451" i="16"/>
  <c r="AE451" i="16" s="1"/>
  <c r="AC450" i="16"/>
  <c r="AE450" i="16" s="1"/>
  <c r="AL449" i="16"/>
  <c r="AC449" i="16"/>
  <c r="AE449" i="16" s="1"/>
  <c r="AL448" i="16"/>
  <c r="AC448" i="16"/>
  <c r="AE448" i="16" s="1"/>
  <c r="AL447" i="16"/>
  <c r="Z447" i="16"/>
  <c r="AC447" i="16" s="1"/>
  <c r="AE447" i="16" s="1"/>
  <c r="AL446" i="16"/>
  <c r="AC446" i="16"/>
  <c r="AE446" i="16" s="1"/>
  <c r="AL445" i="16"/>
  <c r="AC445" i="16"/>
  <c r="AE445" i="16" s="1"/>
  <c r="AL444" i="16"/>
  <c r="AC444" i="16"/>
  <c r="AE444" i="16" s="1"/>
  <c r="AL443" i="16"/>
  <c r="AC443" i="16"/>
  <c r="AE443" i="16" s="1"/>
  <c r="AL442" i="16"/>
  <c r="AC442" i="16"/>
  <c r="AE442" i="16" s="1"/>
  <c r="AL441" i="16"/>
  <c r="AC441" i="16"/>
  <c r="AE441" i="16" s="1"/>
  <c r="AL440" i="16"/>
  <c r="Z440" i="16"/>
  <c r="AC440" i="16" s="1"/>
  <c r="AE440" i="16" s="1"/>
  <c r="AL439" i="16"/>
  <c r="AC439" i="16"/>
  <c r="AE439" i="16" s="1"/>
  <c r="AL438" i="16"/>
  <c r="AC438" i="16"/>
  <c r="AE438" i="16" s="1"/>
  <c r="AL437" i="16"/>
  <c r="AC437" i="16"/>
  <c r="AE437" i="16" s="1"/>
  <c r="AL436" i="16"/>
  <c r="AC436" i="16"/>
  <c r="AE436" i="16" s="1"/>
  <c r="AL435" i="16"/>
  <c r="Z435" i="16"/>
  <c r="AC435" i="16" s="1"/>
  <c r="AE435" i="16" s="1"/>
  <c r="AL434" i="16"/>
  <c r="AC434" i="16"/>
  <c r="AE434" i="16" s="1"/>
  <c r="AL433" i="16"/>
  <c r="AC433" i="16"/>
  <c r="AE433" i="16" s="1"/>
  <c r="AL432" i="16"/>
  <c r="AC432" i="16"/>
  <c r="AE432" i="16" s="1"/>
  <c r="AL431" i="16"/>
  <c r="Z431" i="16"/>
  <c r="AC431" i="16" s="1"/>
  <c r="AE431" i="16" s="1"/>
  <c r="AL430" i="16"/>
  <c r="AC430" i="16"/>
  <c r="AE430" i="16" s="1"/>
  <c r="AL429" i="16"/>
  <c r="AC429" i="16"/>
  <c r="AE429" i="16" s="1"/>
  <c r="AL428" i="16"/>
  <c r="AC428" i="16"/>
  <c r="AE428" i="16" s="1"/>
  <c r="AL427" i="16"/>
  <c r="AC427" i="16"/>
  <c r="AE427" i="16" s="1"/>
  <c r="AL426" i="16"/>
  <c r="AC426" i="16"/>
  <c r="AE426" i="16" s="1"/>
  <c r="AL425" i="16"/>
  <c r="AC425" i="16"/>
  <c r="AE425" i="16" s="1"/>
  <c r="AL424" i="16"/>
  <c r="AC424" i="16"/>
  <c r="AE424" i="16" s="1"/>
  <c r="AL423" i="16"/>
  <c r="AC423" i="16"/>
  <c r="AE423" i="16" s="1"/>
  <c r="AL422" i="16"/>
  <c r="AC422" i="16"/>
  <c r="AE422" i="16" s="1"/>
  <c r="AL421" i="16"/>
  <c r="Z421" i="16"/>
  <c r="AC421" i="16" s="1"/>
  <c r="AE421" i="16" s="1"/>
  <c r="AL420" i="16"/>
  <c r="AC420" i="16"/>
  <c r="AE420" i="16" s="1"/>
  <c r="AL419" i="16"/>
  <c r="AC419" i="16"/>
  <c r="AE419" i="16" s="1"/>
  <c r="AL418" i="16"/>
  <c r="AC418" i="16"/>
  <c r="AE418" i="16" s="1"/>
  <c r="AL417" i="16"/>
  <c r="AC417" i="16"/>
  <c r="AE417" i="16" s="1"/>
  <c r="AL416" i="16"/>
  <c r="AC416" i="16"/>
  <c r="AE416" i="16" s="1"/>
  <c r="AL415" i="16"/>
  <c r="AC415" i="16"/>
  <c r="AE415" i="16" s="1"/>
  <c r="AL414" i="16"/>
  <c r="AC414" i="16"/>
  <c r="AE414" i="16" s="1"/>
  <c r="AL413" i="16"/>
  <c r="AC413" i="16"/>
  <c r="AE413" i="16" s="1"/>
  <c r="AL412" i="16"/>
  <c r="AC412" i="16"/>
  <c r="AE412" i="16" s="1"/>
  <c r="AL411" i="16"/>
  <c r="AC411" i="16"/>
  <c r="AE411" i="16" s="1"/>
  <c r="AL410" i="16"/>
  <c r="AC410" i="16"/>
  <c r="AE410" i="16" s="1"/>
  <c r="AL409" i="16"/>
  <c r="AC409" i="16"/>
  <c r="AE409" i="16" s="1"/>
  <c r="AL408" i="16"/>
  <c r="AC408" i="16"/>
  <c r="AE408" i="16" s="1"/>
  <c r="AL407" i="16"/>
  <c r="AC407" i="16"/>
  <c r="AE407" i="16" s="1"/>
  <c r="AL406" i="16"/>
  <c r="AC406" i="16"/>
  <c r="AE406" i="16" s="1"/>
  <c r="AL405" i="16"/>
  <c r="AC405" i="16"/>
  <c r="AE405" i="16" s="1"/>
  <c r="AL404" i="16"/>
  <c r="AC404" i="16"/>
  <c r="AE404" i="16" s="1"/>
  <c r="AL403" i="16"/>
  <c r="AC403" i="16"/>
  <c r="AE403" i="16" s="1"/>
  <c r="AL402" i="16"/>
  <c r="AC402" i="16"/>
  <c r="AE402" i="16" s="1"/>
  <c r="AL401" i="16"/>
  <c r="Z401" i="16"/>
  <c r="AC401" i="16" s="1"/>
  <c r="AE401" i="16" s="1"/>
  <c r="AL400" i="16"/>
  <c r="AC400" i="16"/>
  <c r="AE400" i="16" s="1"/>
  <c r="AL399" i="16"/>
  <c r="AC399" i="16"/>
  <c r="AE399" i="16" s="1"/>
  <c r="AL398" i="16"/>
  <c r="AC398" i="16"/>
  <c r="AE398" i="16" s="1"/>
  <c r="AL397" i="16"/>
  <c r="AC397" i="16"/>
  <c r="AE397" i="16" s="1"/>
  <c r="AL396" i="16"/>
  <c r="AC396" i="16"/>
  <c r="AE396" i="16" s="1"/>
  <c r="AL395" i="16"/>
  <c r="AC395" i="16"/>
  <c r="AE395" i="16" s="1"/>
  <c r="AL394" i="16"/>
  <c r="AC394" i="16"/>
  <c r="AE394" i="16" s="1"/>
  <c r="AL393" i="16"/>
  <c r="AC393" i="16"/>
  <c r="AE393" i="16" s="1"/>
  <c r="AL392" i="16"/>
  <c r="AC392" i="16"/>
  <c r="AE392" i="16" s="1"/>
  <c r="AL391" i="16"/>
  <c r="AC391" i="16"/>
  <c r="AE391" i="16" s="1"/>
  <c r="AL390" i="16"/>
  <c r="AC390" i="16"/>
  <c r="AE390" i="16" s="1"/>
  <c r="AL389" i="16"/>
  <c r="AC389" i="16"/>
  <c r="AE389" i="16" s="1"/>
  <c r="AL388" i="16"/>
  <c r="AC388" i="16"/>
  <c r="AE388" i="16" s="1"/>
  <c r="AL387" i="16"/>
  <c r="AC387" i="16"/>
  <c r="AE387" i="16" s="1"/>
  <c r="AL386" i="16"/>
  <c r="AC386" i="16"/>
  <c r="AE386" i="16" s="1"/>
  <c r="AL385" i="16"/>
  <c r="Z385" i="16"/>
  <c r="AC385" i="16" s="1"/>
  <c r="AE385" i="16" s="1"/>
  <c r="AL384" i="16"/>
  <c r="AC384" i="16"/>
  <c r="AE384" i="16" s="1"/>
  <c r="AL383" i="16"/>
  <c r="Z383" i="16"/>
  <c r="AC383" i="16" s="1"/>
  <c r="AE383" i="16" s="1"/>
  <c r="AL382" i="16"/>
  <c r="AC382" i="16"/>
  <c r="AE382" i="16" s="1"/>
  <c r="AL381" i="16"/>
  <c r="Z381" i="16"/>
  <c r="AC381" i="16" s="1"/>
  <c r="AE381" i="16" s="1"/>
  <c r="AL380" i="16"/>
  <c r="Y380" i="16"/>
  <c r="AL379" i="16"/>
  <c r="AL378" i="16"/>
  <c r="X378" i="16"/>
  <c r="W378" i="16"/>
  <c r="V378" i="16"/>
  <c r="U378" i="16"/>
  <c r="T378" i="16"/>
  <c r="S378" i="16"/>
  <c r="AL377" i="16"/>
  <c r="AC377" i="16"/>
  <c r="AE377" i="16" s="1"/>
  <c r="AL376" i="16"/>
  <c r="Z376" i="16"/>
  <c r="AC376" i="16" s="1"/>
  <c r="AE376" i="16" s="1"/>
  <c r="Y376" i="16"/>
  <c r="AL375" i="16"/>
  <c r="AC375" i="16"/>
  <c r="AE375" i="16" s="1"/>
  <c r="AL374" i="16"/>
  <c r="Z374" i="16"/>
  <c r="AC374" i="16" s="1"/>
  <c r="AE374" i="16" s="1"/>
  <c r="Y374" i="16"/>
  <c r="AL373" i="16"/>
  <c r="AC373" i="16"/>
  <c r="AE373" i="16" s="1"/>
  <c r="Y373" i="16"/>
  <c r="AL372" i="16"/>
  <c r="AC372" i="16"/>
  <c r="AE372" i="16" s="1"/>
  <c r="Y372" i="16"/>
  <c r="AL371" i="16"/>
  <c r="Z371" i="16"/>
  <c r="Z370" i="16" s="1"/>
  <c r="AC370" i="16" s="1"/>
  <c r="AE370" i="16" s="1"/>
  <c r="AL370" i="16"/>
  <c r="Y370" i="16"/>
  <c r="AL368" i="16"/>
  <c r="AC368" i="16"/>
  <c r="AE368" i="16" s="1"/>
  <c r="AL367" i="16"/>
  <c r="AC367" i="16"/>
  <c r="AE367" i="16" s="1"/>
  <c r="AL366" i="16"/>
  <c r="AC366" i="16"/>
  <c r="AE366" i="16" s="1"/>
  <c r="AL365" i="16"/>
  <c r="AC365" i="16"/>
  <c r="AE365" i="16" s="1"/>
  <c r="AL364" i="16"/>
  <c r="AC364" i="16"/>
  <c r="AE364" i="16" s="1"/>
  <c r="AL363" i="16"/>
  <c r="AC363" i="16"/>
  <c r="AE363" i="16" s="1"/>
  <c r="AL362" i="16"/>
  <c r="AC362" i="16"/>
  <c r="AE362" i="16" s="1"/>
  <c r="AL361" i="16"/>
  <c r="AC361" i="16"/>
  <c r="AE361" i="16" s="1"/>
  <c r="AL360" i="16"/>
  <c r="Z360" i="16"/>
  <c r="Y360" i="16"/>
  <c r="AL359" i="16"/>
  <c r="X359" i="16"/>
  <c r="W359" i="16"/>
  <c r="V359" i="16"/>
  <c r="U359" i="16"/>
  <c r="T359" i="16"/>
  <c r="S359" i="16"/>
  <c r="AL358" i="16"/>
  <c r="Z358" i="16"/>
  <c r="AC358" i="16" s="1"/>
  <c r="AE358" i="16" s="1"/>
  <c r="Y358" i="16"/>
  <c r="AL357" i="16"/>
  <c r="AC357" i="16"/>
  <c r="Y357" i="16"/>
  <c r="AL356" i="16"/>
  <c r="AC356" i="16"/>
  <c r="Y356" i="16"/>
  <c r="AL355" i="16"/>
  <c r="AC355" i="16"/>
  <c r="AE355" i="16" s="1"/>
  <c r="AC354" i="16"/>
  <c r="AE354" i="16" s="1"/>
  <c r="AL353" i="16"/>
  <c r="AC353" i="16"/>
  <c r="AE353" i="16" s="1"/>
  <c r="AL352" i="16"/>
  <c r="AC352" i="16"/>
  <c r="AE352" i="16" s="1"/>
  <c r="AL351" i="16"/>
  <c r="AC351" i="16"/>
  <c r="AE351" i="16" s="1"/>
  <c r="AL350" i="16"/>
  <c r="AC350" i="16"/>
  <c r="AE350" i="16" s="1"/>
  <c r="AL349" i="16"/>
  <c r="AC349" i="16"/>
  <c r="AE349" i="16" s="1"/>
  <c r="AL348" i="16"/>
  <c r="AC348" i="16"/>
  <c r="AE348" i="16" s="1"/>
  <c r="AL347" i="16"/>
  <c r="AC347" i="16"/>
  <c r="AE347" i="16" s="1"/>
  <c r="AL346" i="16"/>
  <c r="AC346" i="16"/>
  <c r="AE346" i="16" s="1"/>
  <c r="AL345" i="16"/>
  <c r="AC345" i="16"/>
  <c r="AE345" i="16" s="1"/>
  <c r="AL344" i="16"/>
  <c r="AC344" i="16"/>
  <c r="AE344" i="16" s="1"/>
  <c r="AL343" i="16"/>
  <c r="AC343" i="16"/>
  <c r="AE343" i="16" s="1"/>
  <c r="AL342" i="16"/>
  <c r="AC342" i="16"/>
  <c r="AE342" i="16" s="1"/>
  <c r="AL341" i="16"/>
  <c r="AC341" i="16"/>
  <c r="AE341" i="16" s="1"/>
  <c r="AL340" i="16"/>
  <c r="AC340" i="16"/>
  <c r="AE340" i="16" s="1"/>
  <c r="AL339" i="16"/>
  <c r="AC339" i="16"/>
  <c r="AE339" i="16" s="1"/>
  <c r="AL338" i="16"/>
  <c r="AC338" i="16"/>
  <c r="AE338" i="16" s="1"/>
  <c r="AL337" i="16"/>
  <c r="AC337" i="16"/>
  <c r="AE337" i="16" s="1"/>
  <c r="AL336" i="16"/>
  <c r="AC336" i="16"/>
  <c r="AE336" i="16" s="1"/>
  <c r="AL335" i="16"/>
  <c r="AC335" i="16"/>
  <c r="AE335" i="16" s="1"/>
  <c r="AL334" i="16"/>
  <c r="AC334" i="16"/>
  <c r="AE334" i="16" s="1"/>
  <c r="AL333" i="16"/>
  <c r="AC333" i="16"/>
  <c r="AE333" i="16" s="1"/>
  <c r="AL332" i="16"/>
  <c r="AC332" i="16"/>
  <c r="AE332" i="16" s="1"/>
  <c r="AL331" i="16"/>
  <c r="AC331" i="16"/>
  <c r="AE331" i="16" s="1"/>
  <c r="AL330" i="16"/>
  <c r="AC330" i="16"/>
  <c r="AE330" i="16" s="1"/>
  <c r="AL329" i="16"/>
  <c r="AC329" i="16"/>
  <c r="AE329" i="16" s="1"/>
  <c r="AL328" i="16"/>
  <c r="AC328" i="16"/>
  <c r="AE328" i="16" s="1"/>
  <c r="AL327" i="16"/>
  <c r="AC327" i="16"/>
  <c r="AE327" i="16" s="1"/>
  <c r="AL326" i="16"/>
  <c r="AC326" i="16"/>
  <c r="AE326" i="16" s="1"/>
  <c r="AL325" i="16"/>
  <c r="AC325" i="16"/>
  <c r="AE325" i="16" s="1"/>
  <c r="AL324" i="16"/>
  <c r="AC324" i="16"/>
  <c r="AE324" i="16" s="1"/>
  <c r="AL323" i="16"/>
  <c r="AC323" i="16"/>
  <c r="AE323" i="16" s="1"/>
  <c r="AL322" i="16"/>
  <c r="AC322" i="16"/>
  <c r="AE322" i="16" s="1"/>
  <c r="AL321" i="16"/>
  <c r="AC321" i="16"/>
  <c r="AE321" i="16" s="1"/>
  <c r="AL320" i="16"/>
  <c r="AC320" i="16"/>
  <c r="AE320" i="16" s="1"/>
  <c r="AL319" i="16"/>
  <c r="AC319" i="16"/>
  <c r="AE319" i="16" s="1"/>
  <c r="AL318" i="16"/>
  <c r="AC318" i="16"/>
  <c r="AE318" i="16" s="1"/>
  <c r="AL317" i="16"/>
  <c r="AC317" i="16"/>
  <c r="AE317" i="16" s="1"/>
  <c r="AL316" i="16"/>
  <c r="AC316" i="16"/>
  <c r="AE316" i="16" s="1"/>
  <c r="AL315" i="16"/>
  <c r="AC315" i="16"/>
  <c r="AE315" i="16" s="1"/>
  <c r="AL314" i="16"/>
  <c r="AC314" i="16"/>
  <c r="AE314" i="16" s="1"/>
  <c r="AL313" i="16"/>
  <c r="AC313" i="16"/>
  <c r="AE313" i="16" s="1"/>
  <c r="AL312" i="16"/>
  <c r="AC312" i="16"/>
  <c r="AE312" i="16" s="1"/>
  <c r="AL311" i="16"/>
  <c r="AC311" i="16"/>
  <c r="AE311" i="16" s="1"/>
  <c r="AL310" i="16"/>
  <c r="AC310" i="16"/>
  <c r="AE310" i="16" s="1"/>
  <c r="AL309" i="16"/>
  <c r="AC309" i="16"/>
  <c r="AE309" i="16" s="1"/>
  <c r="AL308" i="16"/>
  <c r="AC308" i="16"/>
  <c r="AE308" i="16" s="1"/>
  <c r="AL307" i="16"/>
  <c r="AC307" i="16"/>
  <c r="AE307" i="16" s="1"/>
  <c r="AL306" i="16"/>
  <c r="AC306" i="16"/>
  <c r="AE306" i="16" s="1"/>
  <c r="AL305" i="16"/>
  <c r="AA305" i="16"/>
  <c r="AA359" i="16" s="1"/>
  <c r="Z305" i="16"/>
  <c r="Y305" i="16"/>
  <c r="AL304" i="16"/>
  <c r="AC304" i="16"/>
  <c r="AL303" i="16"/>
  <c r="Z303" i="16"/>
  <c r="AC303" i="16" s="1"/>
  <c r="AE303" i="16" s="1"/>
  <c r="Y303" i="16"/>
  <c r="AL302" i="16"/>
  <c r="AC302" i="16"/>
  <c r="AE302" i="16" s="1"/>
  <c r="AL301" i="16"/>
  <c r="AC301" i="16"/>
  <c r="AE301" i="16" s="1"/>
  <c r="AL300" i="16"/>
  <c r="AC300" i="16"/>
  <c r="AE300" i="16" s="1"/>
  <c r="AL299" i="16"/>
  <c r="AC299" i="16"/>
  <c r="AE299" i="16" s="1"/>
  <c r="AL298" i="16"/>
  <c r="AC298" i="16"/>
  <c r="AE298" i="16" s="1"/>
  <c r="AL297" i="16"/>
  <c r="AC297" i="16"/>
  <c r="AE297" i="16" s="1"/>
  <c r="AL296" i="16"/>
  <c r="AC296" i="16"/>
  <c r="AE296" i="16" s="1"/>
  <c r="AL295" i="16"/>
  <c r="AC295" i="16"/>
  <c r="AE295" i="16" s="1"/>
  <c r="AL294" i="16"/>
  <c r="AC294" i="16"/>
  <c r="AE294" i="16" s="1"/>
  <c r="AL293" i="16"/>
  <c r="AC293" i="16"/>
  <c r="AE293" i="16" s="1"/>
  <c r="AL292" i="16"/>
  <c r="AC292" i="16"/>
  <c r="AE292" i="16" s="1"/>
  <c r="AL291" i="16"/>
  <c r="AC291" i="16"/>
  <c r="AE291" i="16" s="1"/>
  <c r="AL290" i="16"/>
  <c r="AC290" i="16"/>
  <c r="AE290" i="16" s="1"/>
  <c r="AL289" i="16"/>
  <c r="AC289" i="16"/>
  <c r="AE289" i="16" s="1"/>
  <c r="AL288" i="16"/>
  <c r="AC288" i="16"/>
  <c r="AE288" i="16" s="1"/>
  <c r="AL287" i="16"/>
  <c r="AC287" i="16"/>
  <c r="AE287" i="16" s="1"/>
  <c r="AL286" i="16"/>
  <c r="AC286" i="16"/>
  <c r="AE286" i="16" s="1"/>
  <c r="AL285" i="16"/>
  <c r="AC285" i="16"/>
  <c r="AE285" i="16" s="1"/>
  <c r="AL284" i="16"/>
  <c r="AC284" i="16"/>
  <c r="AE284" i="16" s="1"/>
  <c r="AL283" i="16"/>
  <c r="Z283" i="16"/>
  <c r="AC283" i="16" s="1"/>
  <c r="AE283" i="16" s="1"/>
  <c r="Y283" i="16"/>
  <c r="AL282" i="16"/>
  <c r="AC282" i="16"/>
  <c r="AE282" i="16" s="1"/>
  <c r="Y282" i="16"/>
  <c r="AL281" i="16"/>
  <c r="AC281" i="16"/>
  <c r="Y281" i="16"/>
  <c r="AL280" i="16"/>
  <c r="AL279" i="16"/>
  <c r="Z279" i="16"/>
  <c r="X279" i="16"/>
  <c r="W279" i="16"/>
  <c r="V279" i="16"/>
  <c r="U279" i="16"/>
  <c r="T279" i="16"/>
  <c r="S279" i="16"/>
  <c r="AL278" i="16"/>
  <c r="AC278" i="16"/>
  <c r="AC279" i="16" s="1"/>
  <c r="Y278" i="16"/>
  <c r="Y279" i="16" s="1"/>
  <c r="AL277" i="16"/>
  <c r="Z277" i="16"/>
  <c r="X277" i="16"/>
  <c r="W277" i="16"/>
  <c r="V277" i="16"/>
  <c r="U277" i="16"/>
  <c r="T277" i="16"/>
  <c r="S277" i="16"/>
  <c r="AL276" i="16"/>
  <c r="AC276" i="16"/>
  <c r="Y276" i="16"/>
  <c r="Y277" i="16" s="1"/>
  <c r="AL275" i="16"/>
  <c r="Z275" i="16"/>
  <c r="X275" i="16"/>
  <c r="W275" i="16"/>
  <c r="V275" i="16"/>
  <c r="U275" i="16"/>
  <c r="T275" i="16"/>
  <c r="S275" i="16"/>
  <c r="AL274" i="16"/>
  <c r="AC274" i="16"/>
  <c r="AE274" i="16" s="1"/>
  <c r="Y274" i="16"/>
  <c r="AL273" i="16"/>
  <c r="AC273" i="16"/>
  <c r="AE273" i="16" s="1"/>
  <c r="Y273" i="16"/>
  <c r="AL272" i="16"/>
  <c r="AC272" i="16"/>
  <c r="AE272" i="16" s="1"/>
  <c r="Y272" i="16"/>
  <c r="AL271" i="16"/>
  <c r="AC271" i="16"/>
  <c r="AE271" i="16" s="1"/>
  <c r="Y271" i="16"/>
  <c r="AL270" i="16"/>
  <c r="AC270" i="16"/>
  <c r="AE270" i="16" s="1"/>
  <c r="Y270" i="16"/>
  <c r="AL269" i="16"/>
  <c r="AC269" i="16"/>
  <c r="AE269" i="16" s="1"/>
  <c r="Y269" i="16"/>
  <c r="AL268" i="16"/>
  <c r="AC268" i="16"/>
  <c r="AE268" i="16" s="1"/>
  <c r="Y268" i="16"/>
  <c r="AL267" i="16"/>
  <c r="AC267" i="16"/>
  <c r="AE267" i="16" s="1"/>
  <c r="Y267" i="16"/>
  <c r="AL266" i="16"/>
  <c r="Z266" i="16"/>
  <c r="X266" i="16"/>
  <c r="W266" i="16"/>
  <c r="V266" i="16"/>
  <c r="U266" i="16"/>
  <c r="T266" i="16"/>
  <c r="S266" i="16"/>
  <c r="AL265" i="16"/>
  <c r="AC265" i="16"/>
  <c r="Y265" i="16"/>
  <c r="Y266" i="16" s="1"/>
  <c r="AL264" i="16"/>
  <c r="AL263" i="16"/>
  <c r="Z263" i="16"/>
  <c r="X263" i="16"/>
  <c r="W263" i="16"/>
  <c r="V263" i="16"/>
  <c r="U263" i="16"/>
  <c r="T263" i="16"/>
  <c r="S263" i="16"/>
  <c r="AL262" i="16"/>
  <c r="AC262" i="16"/>
  <c r="AE262" i="16" s="1"/>
  <c r="Y262" i="16"/>
  <c r="AL261" i="16"/>
  <c r="AC261" i="16"/>
  <c r="Y261" i="16"/>
  <c r="AL260" i="16"/>
  <c r="Z260" i="16"/>
  <c r="X260" i="16"/>
  <c r="W260" i="16"/>
  <c r="V260" i="16"/>
  <c r="U260" i="16"/>
  <c r="T260" i="16"/>
  <c r="S260" i="16"/>
  <c r="AL259" i="16"/>
  <c r="AC259" i="16"/>
  <c r="AE259" i="16" s="1"/>
  <c r="Y259" i="16"/>
  <c r="AL258" i="16"/>
  <c r="AC258" i="16"/>
  <c r="AE258" i="16" s="1"/>
  <c r="Y258" i="16"/>
  <c r="AL257" i="16"/>
  <c r="AC257" i="16"/>
  <c r="AE257" i="16" s="1"/>
  <c r="Y257" i="16"/>
  <c r="AL256" i="16"/>
  <c r="AC256" i="16"/>
  <c r="AE256" i="16" s="1"/>
  <c r="Y256" i="16"/>
  <c r="AL255" i="16"/>
  <c r="AC255" i="16"/>
  <c r="AE255" i="16" s="1"/>
  <c r="Y255" i="16"/>
  <c r="AL254" i="16"/>
  <c r="AC254" i="16"/>
  <c r="AE254" i="16" s="1"/>
  <c r="Y254" i="16"/>
  <c r="AL253" i="16"/>
  <c r="AC253" i="16"/>
  <c r="AE253" i="16" s="1"/>
  <c r="Y253" i="16"/>
  <c r="AL252" i="16"/>
  <c r="AC252" i="16"/>
  <c r="AE252" i="16" s="1"/>
  <c r="Y252" i="16"/>
  <c r="AL251" i="16"/>
  <c r="AC251" i="16"/>
  <c r="AE251" i="16" s="1"/>
  <c r="Y251" i="16"/>
  <c r="AL250" i="16"/>
  <c r="AC250" i="16"/>
  <c r="AE250" i="16" s="1"/>
  <c r="Y250" i="16"/>
  <c r="AL249" i="16"/>
  <c r="AC249" i="16"/>
  <c r="AE249" i="16" s="1"/>
  <c r="Y249" i="16"/>
  <c r="AL248" i="16"/>
  <c r="AC248" i="16"/>
  <c r="Y248" i="16"/>
  <c r="AL247" i="16"/>
  <c r="Z247" i="16"/>
  <c r="X247" i="16"/>
  <c r="W247" i="16"/>
  <c r="V247" i="16"/>
  <c r="U247" i="16"/>
  <c r="T247" i="16"/>
  <c r="S247" i="16"/>
  <c r="AL246" i="16"/>
  <c r="AC246" i="16"/>
  <c r="AE246" i="16" s="1"/>
  <c r="Y246" i="16"/>
  <c r="AL245" i="16"/>
  <c r="AC245" i="16"/>
  <c r="AE245" i="16" s="1"/>
  <c r="Y245" i="16"/>
  <c r="AL244" i="16"/>
  <c r="AC244" i="16"/>
  <c r="AE244" i="16" s="1"/>
  <c r="Y244" i="16"/>
  <c r="AL243" i="16"/>
  <c r="AC243" i="16"/>
  <c r="AE243" i="16" s="1"/>
  <c r="Y243" i="16"/>
  <c r="AL242" i="16"/>
  <c r="AC242" i="16"/>
  <c r="AE242" i="16" s="1"/>
  <c r="Y242" i="16"/>
  <c r="AL241" i="16"/>
  <c r="AC241" i="16"/>
  <c r="AE241" i="16" s="1"/>
  <c r="Y241" i="16"/>
  <c r="AL240" i="16"/>
  <c r="AC240" i="16"/>
  <c r="AE240" i="16" s="1"/>
  <c r="Y240" i="16"/>
  <c r="AL239" i="16"/>
  <c r="AC239" i="16"/>
  <c r="AE239" i="16" s="1"/>
  <c r="Y239" i="16"/>
  <c r="AL238" i="16"/>
  <c r="AC238" i="16"/>
  <c r="AE238" i="16" s="1"/>
  <c r="Y238" i="16"/>
  <c r="AL237" i="16"/>
  <c r="AC237" i="16"/>
  <c r="AE237" i="16" s="1"/>
  <c r="Y237" i="16"/>
  <c r="AL236" i="16"/>
  <c r="AC236" i="16"/>
  <c r="Y236" i="16"/>
  <c r="AL235" i="16"/>
  <c r="Z235" i="16"/>
  <c r="X235" i="16"/>
  <c r="W235" i="16"/>
  <c r="V235" i="16"/>
  <c r="U235" i="16"/>
  <c r="T235" i="16"/>
  <c r="S235" i="16"/>
  <c r="AL234" i="16"/>
  <c r="AC234" i="16"/>
  <c r="AE234" i="16" s="1"/>
  <c r="Y234" i="16"/>
  <c r="AL233" i="16"/>
  <c r="AC233" i="16"/>
  <c r="AE233" i="16" s="1"/>
  <c r="Y233" i="16"/>
  <c r="AL232" i="16"/>
  <c r="AC232" i="16"/>
  <c r="AE232" i="16" s="1"/>
  <c r="Y232" i="16"/>
  <c r="AL231" i="16"/>
  <c r="AC231" i="16"/>
  <c r="AE231" i="16" s="1"/>
  <c r="Y231" i="16"/>
  <c r="AL230" i="16"/>
  <c r="AC230" i="16"/>
  <c r="AE230" i="16" s="1"/>
  <c r="Y230" i="16"/>
  <c r="AL229" i="16"/>
  <c r="AC229" i="16"/>
  <c r="AE229" i="16" s="1"/>
  <c r="Y229" i="16"/>
  <c r="AL228" i="16"/>
  <c r="AC228" i="16"/>
  <c r="AE228" i="16" s="1"/>
  <c r="Y228" i="16"/>
  <c r="AL227" i="16"/>
  <c r="AC227" i="16"/>
  <c r="AE227" i="16" s="1"/>
  <c r="Y227" i="16"/>
  <c r="AL226" i="16"/>
  <c r="AC226" i="16"/>
  <c r="Y226" i="16"/>
  <c r="AL225" i="16"/>
  <c r="AL224" i="16"/>
  <c r="Z224" i="16"/>
  <c r="X224" i="16"/>
  <c r="W224" i="16"/>
  <c r="V224" i="16"/>
  <c r="U224" i="16"/>
  <c r="T224" i="16"/>
  <c r="S224" i="16"/>
  <c r="AL223" i="16"/>
  <c r="AC223" i="16"/>
  <c r="Y223" i="16"/>
  <c r="Y224" i="16" s="1"/>
  <c r="AL222" i="16"/>
  <c r="Z222" i="16"/>
  <c r="X222" i="16"/>
  <c r="W222" i="16"/>
  <c r="V222" i="16"/>
  <c r="U222" i="16"/>
  <c r="T222" i="16"/>
  <c r="S222" i="16"/>
  <c r="AL221" i="16"/>
  <c r="AC221" i="16"/>
  <c r="AE221" i="16" s="1"/>
  <c r="Y221" i="16"/>
  <c r="AL220" i="16"/>
  <c r="AC220" i="16"/>
  <c r="AE220" i="16" s="1"/>
  <c r="Y220" i="16"/>
  <c r="AL219" i="16"/>
  <c r="AC219" i="16"/>
  <c r="AE219" i="16" s="1"/>
  <c r="Y219" i="16"/>
  <c r="AL218" i="16"/>
  <c r="AC218" i="16"/>
  <c r="AE218" i="16" s="1"/>
  <c r="Y218" i="16"/>
  <c r="AL217" i="16"/>
  <c r="AC217" i="16"/>
  <c r="AE217" i="16" s="1"/>
  <c r="Y217" i="16"/>
  <c r="AL216" i="16"/>
  <c r="AC216" i="16"/>
  <c r="AE216" i="16" s="1"/>
  <c r="Y216" i="16"/>
  <c r="AL215" i="16"/>
  <c r="AC215" i="16"/>
  <c r="AE215" i="16" s="1"/>
  <c r="Y215" i="16"/>
  <c r="AL214" i="16"/>
  <c r="AC214" i="16"/>
  <c r="AE214" i="16" s="1"/>
  <c r="Y214" i="16"/>
  <c r="AL213" i="16"/>
  <c r="AC213" i="16"/>
  <c r="AE213" i="16" s="1"/>
  <c r="Y213" i="16"/>
  <c r="AL212" i="16"/>
  <c r="AC212" i="16"/>
  <c r="AE212" i="16" s="1"/>
  <c r="Y212" i="16"/>
  <c r="AL211" i="16"/>
  <c r="AC211" i="16"/>
  <c r="AE211" i="16" s="1"/>
  <c r="Y211" i="16"/>
  <c r="AL210" i="16"/>
  <c r="AC210" i="16"/>
  <c r="AE210" i="16" s="1"/>
  <c r="Y210" i="16"/>
  <c r="AL209" i="16"/>
  <c r="AC209" i="16"/>
  <c r="AE209" i="16" s="1"/>
  <c r="Y209" i="16"/>
  <c r="AL208" i="16"/>
  <c r="AC208" i="16"/>
  <c r="Y208" i="16"/>
  <c r="AL207" i="16"/>
  <c r="Z207" i="16"/>
  <c r="X207" i="16"/>
  <c r="W207" i="16"/>
  <c r="V207" i="16"/>
  <c r="U207" i="16"/>
  <c r="T207" i="16"/>
  <c r="S207" i="16"/>
  <c r="AL206" i="16"/>
  <c r="AC206" i="16"/>
  <c r="AE206" i="16" s="1"/>
  <c r="Y206" i="16"/>
  <c r="AL205" i="16"/>
  <c r="AC205" i="16"/>
  <c r="AE205" i="16" s="1"/>
  <c r="Y205" i="16"/>
  <c r="AL204" i="16"/>
  <c r="AC204" i="16"/>
  <c r="AE204" i="16" s="1"/>
  <c r="Y204" i="16"/>
  <c r="AL203" i="16"/>
  <c r="AC203" i="16"/>
  <c r="AE203" i="16" s="1"/>
  <c r="Y203" i="16"/>
  <c r="AL202" i="16"/>
  <c r="AC202" i="16"/>
  <c r="AE202" i="16" s="1"/>
  <c r="Y202" i="16"/>
  <c r="AL201" i="16"/>
  <c r="AC201" i="16"/>
  <c r="AE201" i="16" s="1"/>
  <c r="Y201" i="16"/>
  <c r="AL200" i="16"/>
  <c r="AC200" i="16"/>
  <c r="AE200" i="16" s="1"/>
  <c r="Y200" i="16"/>
  <c r="AL199" i="16"/>
  <c r="AC199" i="16"/>
  <c r="AE199" i="16" s="1"/>
  <c r="Y199" i="16"/>
  <c r="AL198" i="16"/>
  <c r="AC198" i="16"/>
  <c r="AE198" i="16" s="1"/>
  <c r="Y198" i="16"/>
  <c r="AL197" i="16"/>
  <c r="AC197" i="16"/>
  <c r="AE197" i="16" s="1"/>
  <c r="Y197" i="16"/>
  <c r="AL196" i="16"/>
  <c r="AC196" i="16"/>
  <c r="AE196" i="16" s="1"/>
  <c r="Y196" i="16"/>
  <c r="AL195" i="16"/>
  <c r="AC195" i="16"/>
  <c r="AE195" i="16" s="1"/>
  <c r="Y195" i="16"/>
  <c r="AL194" i="16"/>
  <c r="AC194" i="16"/>
  <c r="AE194" i="16" s="1"/>
  <c r="Y194" i="16"/>
  <c r="AL193" i="16"/>
  <c r="AC193" i="16"/>
  <c r="AE193" i="16" s="1"/>
  <c r="Y193" i="16"/>
  <c r="AL192" i="16"/>
  <c r="AC192" i="16"/>
  <c r="AE192" i="16" s="1"/>
  <c r="Y192" i="16"/>
  <c r="AL191" i="16"/>
  <c r="AC191" i="16"/>
  <c r="Y191" i="16"/>
  <c r="AL190" i="16"/>
  <c r="X190" i="16"/>
  <c r="W190" i="16"/>
  <c r="V190" i="16"/>
  <c r="U190" i="16"/>
  <c r="T190" i="16"/>
  <c r="S190" i="16"/>
  <c r="AC189" i="16"/>
  <c r="AE189" i="16" s="1"/>
  <c r="Y189" i="16"/>
  <c r="AC188" i="16"/>
  <c r="AE188" i="16" s="1"/>
  <c r="AC187" i="16"/>
  <c r="AE187" i="16" s="1"/>
  <c r="AC186" i="16"/>
  <c r="AE186" i="16" s="1"/>
  <c r="AC185" i="16"/>
  <c r="AE185" i="16" s="1"/>
  <c r="AL184" i="16"/>
  <c r="Z184" i="16"/>
  <c r="Z190" i="16" s="1"/>
  <c r="Y184" i="16"/>
  <c r="AL183" i="16"/>
  <c r="AC183" i="16"/>
  <c r="AE183" i="16" s="1"/>
  <c r="Y183" i="16"/>
  <c r="AL182" i="16"/>
  <c r="AC182" i="16"/>
  <c r="AE182" i="16" s="1"/>
  <c r="Y182" i="16"/>
  <c r="AL181" i="16"/>
  <c r="AC181" i="16"/>
  <c r="AE181" i="16" s="1"/>
  <c r="Y181" i="16"/>
  <c r="AL180" i="16"/>
  <c r="AC180" i="16"/>
  <c r="AE180" i="16" s="1"/>
  <c r="Y180" i="16"/>
  <c r="AL179" i="16"/>
  <c r="AC179" i="16"/>
  <c r="AE179" i="16" s="1"/>
  <c r="Y179" i="16"/>
  <c r="AL178" i="16"/>
  <c r="AC178" i="16"/>
  <c r="AE178" i="16" s="1"/>
  <c r="Y178" i="16"/>
  <c r="AL177" i="16"/>
  <c r="AC177" i="16"/>
  <c r="AE177" i="16" s="1"/>
  <c r="Y177" i="16"/>
  <c r="AL176" i="16"/>
  <c r="AC176" i="16"/>
  <c r="AE176" i="16" s="1"/>
  <c r="Y176" i="16"/>
  <c r="AL175" i="16"/>
  <c r="AC175" i="16"/>
  <c r="AE175" i="16" s="1"/>
  <c r="Y175" i="16"/>
  <c r="AL174" i="16"/>
  <c r="AC174" i="16"/>
  <c r="AE174" i="16" s="1"/>
  <c r="Y174" i="16"/>
  <c r="AL173" i="16"/>
  <c r="AC173" i="16"/>
  <c r="AE173" i="16" s="1"/>
  <c r="Y173" i="16"/>
  <c r="AL172" i="16"/>
  <c r="AC172" i="16"/>
  <c r="AE172" i="16" s="1"/>
  <c r="Y172" i="16"/>
  <c r="AL171" i="16"/>
  <c r="AC171" i="16"/>
  <c r="AE171" i="16" s="1"/>
  <c r="Y171" i="16"/>
  <c r="AL170" i="16"/>
  <c r="AC170" i="16"/>
  <c r="AE170" i="16" s="1"/>
  <c r="Y170" i="16"/>
  <c r="AL169" i="16"/>
  <c r="AC169" i="16"/>
  <c r="AE169" i="16" s="1"/>
  <c r="Y169" i="16"/>
  <c r="AL168" i="16"/>
  <c r="AC168" i="16"/>
  <c r="AE168" i="16" s="1"/>
  <c r="Y168" i="16"/>
  <c r="AL167" i="16"/>
  <c r="AC167" i="16"/>
  <c r="AE167" i="16" s="1"/>
  <c r="Y167" i="16"/>
  <c r="AL166" i="16"/>
  <c r="AC166" i="16"/>
  <c r="Y166" i="16"/>
  <c r="AL165" i="16"/>
  <c r="Z165" i="16"/>
  <c r="X165" i="16"/>
  <c r="W165" i="16"/>
  <c r="V165" i="16"/>
  <c r="U165" i="16"/>
  <c r="T165" i="16"/>
  <c r="S165" i="16"/>
  <c r="AL164" i="16"/>
  <c r="AC164" i="16"/>
  <c r="AE164" i="16" s="1"/>
  <c r="Y164" i="16"/>
  <c r="AL163" i="16"/>
  <c r="AC163" i="16"/>
  <c r="AE163" i="16" s="1"/>
  <c r="Y163" i="16"/>
  <c r="AL162" i="16"/>
  <c r="AC162" i="16"/>
  <c r="AE162" i="16" s="1"/>
  <c r="Y162" i="16"/>
  <c r="AL161" i="16"/>
  <c r="AC161" i="16"/>
  <c r="AE161" i="16" s="1"/>
  <c r="Y161" i="16"/>
  <c r="AL160" i="16"/>
  <c r="AC160" i="16"/>
  <c r="AE160" i="16" s="1"/>
  <c r="Y160" i="16"/>
  <c r="AL159" i="16"/>
  <c r="AC159" i="16"/>
  <c r="AE159" i="16" s="1"/>
  <c r="Y159" i="16"/>
  <c r="AL158" i="16"/>
  <c r="AC158" i="16"/>
  <c r="AE158" i="16" s="1"/>
  <c r="Y158" i="16"/>
  <c r="AL157" i="16"/>
  <c r="AC157" i="16"/>
  <c r="AE157" i="16" s="1"/>
  <c r="Y157" i="16"/>
  <c r="AL156" i="16"/>
  <c r="AC156" i="16"/>
  <c r="AE156" i="16" s="1"/>
  <c r="Y156" i="16"/>
  <c r="AL155" i="16"/>
  <c r="AC155" i="16"/>
  <c r="AE155" i="16" s="1"/>
  <c r="Y155" i="16"/>
  <c r="AL154" i="16"/>
  <c r="AC154" i="16"/>
  <c r="AE154" i="16" s="1"/>
  <c r="Y154" i="16"/>
  <c r="AL153" i="16"/>
  <c r="AC153" i="16"/>
  <c r="AE153" i="16" s="1"/>
  <c r="Y153" i="16"/>
  <c r="AL152" i="16"/>
  <c r="AC152" i="16"/>
  <c r="AE152" i="16" s="1"/>
  <c r="Y152" i="16"/>
  <c r="AL151" i="16"/>
  <c r="AC151" i="16"/>
  <c r="AE151" i="16" s="1"/>
  <c r="Y151" i="16"/>
  <c r="AL150" i="16"/>
  <c r="AC150" i="16"/>
  <c r="AE150" i="16" s="1"/>
  <c r="Y150" i="16"/>
  <c r="AL149" i="16"/>
  <c r="AC149" i="16"/>
  <c r="AE149" i="16" s="1"/>
  <c r="Y149" i="16"/>
  <c r="AL148" i="16"/>
  <c r="AC148" i="16"/>
  <c r="AE148" i="16" s="1"/>
  <c r="Y148" i="16"/>
  <c r="AL147" i="16"/>
  <c r="AC147" i="16"/>
  <c r="Y147" i="16"/>
  <c r="AL146" i="16"/>
  <c r="Z146" i="16"/>
  <c r="X146" i="16"/>
  <c r="W146" i="16"/>
  <c r="V146" i="16"/>
  <c r="U146" i="16"/>
  <c r="T146" i="16"/>
  <c r="S146" i="16"/>
  <c r="AL145" i="16"/>
  <c r="AC145" i="16"/>
  <c r="AE145" i="16" s="1"/>
  <c r="Y145" i="16"/>
  <c r="AL144" i="16"/>
  <c r="AC144" i="16"/>
  <c r="AE144" i="16" s="1"/>
  <c r="Y144" i="16"/>
  <c r="AL143" i="16"/>
  <c r="AC143" i="16"/>
  <c r="AE143" i="16" s="1"/>
  <c r="Y143" i="16"/>
  <c r="AL142" i="16"/>
  <c r="AC142" i="16"/>
  <c r="AE142" i="16" s="1"/>
  <c r="Y142" i="16"/>
  <c r="AL141" i="16"/>
  <c r="AC141" i="16"/>
  <c r="AE141" i="16" s="1"/>
  <c r="Y141" i="16"/>
  <c r="AL140" i="16"/>
  <c r="AC140" i="16"/>
  <c r="AE140" i="16" s="1"/>
  <c r="Y140" i="16"/>
  <c r="AL139" i="16"/>
  <c r="AC139" i="16"/>
  <c r="AE139" i="16" s="1"/>
  <c r="Y139" i="16"/>
  <c r="AL138" i="16"/>
  <c r="AC138" i="16"/>
  <c r="AE138" i="16" s="1"/>
  <c r="Y138" i="16"/>
  <c r="AL137" i="16"/>
  <c r="AC137" i="16"/>
  <c r="AE137" i="16" s="1"/>
  <c r="Y137" i="16"/>
  <c r="AL136" i="16"/>
  <c r="AC136" i="16"/>
  <c r="AE136" i="16" s="1"/>
  <c r="Y136" i="16"/>
  <c r="AL135" i="16"/>
  <c r="AC135" i="16"/>
  <c r="AE135" i="16" s="1"/>
  <c r="Y135" i="16"/>
  <c r="AL134" i="16"/>
  <c r="AC134" i="16"/>
  <c r="AE134" i="16" s="1"/>
  <c r="Y134" i="16"/>
  <c r="AL133" i="16"/>
  <c r="AC133" i="16"/>
  <c r="AE133" i="16" s="1"/>
  <c r="Y133" i="16"/>
  <c r="AL132" i="16"/>
  <c r="AC132" i="16"/>
  <c r="AE132" i="16" s="1"/>
  <c r="Y132" i="16"/>
  <c r="AL131" i="16"/>
  <c r="AC131" i="16"/>
  <c r="AE131" i="16" s="1"/>
  <c r="Y131" i="16"/>
  <c r="AL130" i="16"/>
  <c r="AC130" i="16"/>
  <c r="AE130" i="16" s="1"/>
  <c r="Y130" i="16"/>
  <c r="AL129" i="16"/>
  <c r="AC129" i="16"/>
  <c r="AE129" i="16" s="1"/>
  <c r="Y129" i="16"/>
  <c r="AL128" i="16"/>
  <c r="AC128" i="16"/>
  <c r="AE128" i="16" s="1"/>
  <c r="Y128" i="16"/>
  <c r="AL127" i="16"/>
  <c r="AC127" i="16"/>
  <c r="AE127" i="16" s="1"/>
  <c r="Y127" i="16"/>
  <c r="AL126" i="16"/>
  <c r="AC126" i="16"/>
  <c r="AE126" i="16" s="1"/>
  <c r="Y126" i="16"/>
  <c r="AL125" i="16"/>
  <c r="AC125" i="16"/>
  <c r="AE125" i="16" s="1"/>
  <c r="Y125" i="16"/>
  <c r="AL124" i="16"/>
  <c r="AC124" i="16"/>
  <c r="Y124" i="16"/>
  <c r="AL123" i="16"/>
  <c r="Z123" i="16"/>
  <c r="X123" i="16"/>
  <c r="W123" i="16"/>
  <c r="V123" i="16"/>
  <c r="U123" i="16"/>
  <c r="T123" i="16"/>
  <c r="S123" i="16"/>
  <c r="AL122" i="16"/>
  <c r="AC122" i="16"/>
  <c r="AE122" i="16" s="1"/>
  <c r="Y122" i="16"/>
  <c r="AL121" i="16"/>
  <c r="AC121" i="16"/>
  <c r="AE121" i="16" s="1"/>
  <c r="Y121" i="16"/>
  <c r="AL120" i="16"/>
  <c r="AC120" i="16"/>
  <c r="AE120" i="16" s="1"/>
  <c r="Y120" i="16"/>
  <c r="AL119" i="16"/>
  <c r="AC119" i="16"/>
  <c r="AE119" i="16" s="1"/>
  <c r="Y119" i="16"/>
  <c r="AL118" i="16"/>
  <c r="AC118" i="16"/>
  <c r="AE118" i="16" s="1"/>
  <c r="Y118" i="16"/>
  <c r="AL117" i="16"/>
  <c r="AC117" i="16"/>
  <c r="AE117" i="16" s="1"/>
  <c r="Y117" i="16"/>
  <c r="AL116" i="16"/>
  <c r="AC116" i="16"/>
  <c r="AE116" i="16" s="1"/>
  <c r="Y116" i="16"/>
  <c r="AL115" i="16"/>
  <c r="Y115" i="16"/>
  <c r="AL114" i="16"/>
  <c r="AC114" i="16"/>
  <c r="AE114" i="16" s="1"/>
  <c r="Y114" i="16"/>
  <c r="AL113" i="16"/>
  <c r="AC113" i="16"/>
  <c r="AE113" i="16" s="1"/>
  <c r="Y113" i="16"/>
  <c r="AL112" i="16"/>
  <c r="AC112" i="16"/>
  <c r="AE112" i="16" s="1"/>
  <c r="Y112" i="16"/>
  <c r="AL111" i="16"/>
  <c r="AC111" i="16"/>
  <c r="AE111" i="16" s="1"/>
  <c r="Y111" i="16"/>
  <c r="AL110" i="16"/>
  <c r="AC110" i="16"/>
  <c r="AE110" i="16" s="1"/>
  <c r="Y110" i="16"/>
  <c r="AL109" i="16"/>
  <c r="AC109" i="16"/>
  <c r="AE109" i="16" s="1"/>
  <c r="Y109" i="16"/>
  <c r="AL108" i="16"/>
  <c r="AC108" i="16"/>
  <c r="AE108" i="16" s="1"/>
  <c r="Y108" i="16"/>
  <c r="AL107" i="16"/>
  <c r="AC107" i="16"/>
  <c r="AE107" i="16" s="1"/>
  <c r="Y107" i="16"/>
  <c r="AL106" i="16"/>
  <c r="AC106" i="16"/>
  <c r="AE106" i="16" s="1"/>
  <c r="Y106" i="16"/>
  <c r="AL105" i="16"/>
  <c r="AC105" i="16"/>
  <c r="AE105" i="16" s="1"/>
  <c r="Y105" i="16"/>
  <c r="AL104" i="16"/>
  <c r="AC104" i="16"/>
  <c r="AE104" i="16" s="1"/>
  <c r="Y104" i="16"/>
  <c r="AL103" i="16"/>
  <c r="AC103" i="16"/>
  <c r="Y103" i="16"/>
  <c r="AL102" i="16"/>
  <c r="Z102" i="16"/>
  <c r="X102" i="16"/>
  <c r="W102" i="16"/>
  <c r="V102" i="16"/>
  <c r="U102" i="16"/>
  <c r="T102" i="16"/>
  <c r="S102" i="16"/>
  <c r="AL101" i="16"/>
  <c r="AC101" i="16"/>
  <c r="AE101" i="16" s="1"/>
  <c r="Y101" i="16"/>
  <c r="AL100" i="16"/>
  <c r="AC100" i="16"/>
  <c r="AE100" i="16" s="1"/>
  <c r="Y100" i="16"/>
  <c r="AL99" i="16"/>
  <c r="AC99" i="16"/>
  <c r="AE99" i="16" s="1"/>
  <c r="Y99" i="16"/>
  <c r="AL98" i="16"/>
  <c r="AC98" i="16"/>
  <c r="AE98" i="16" s="1"/>
  <c r="Y98" i="16"/>
  <c r="AL97" i="16"/>
  <c r="AC97" i="16"/>
  <c r="AE97" i="16" s="1"/>
  <c r="Y97" i="16"/>
  <c r="AL96" i="16"/>
  <c r="AC96" i="16"/>
  <c r="AE96" i="16" s="1"/>
  <c r="Y96" i="16"/>
  <c r="AL95" i="16"/>
  <c r="AC95" i="16"/>
  <c r="AE95" i="16" s="1"/>
  <c r="Y95" i="16"/>
  <c r="AL94" i="16"/>
  <c r="AC94" i="16"/>
  <c r="AE94" i="16" s="1"/>
  <c r="Y94" i="16"/>
  <c r="AL93" i="16"/>
  <c r="AC93" i="16"/>
  <c r="AE93" i="16" s="1"/>
  <c r="Y93" i="16"/>
  <c r="AL92" i="16"/>
  <c r="AC92" i="16"/>
  <c r="Y92" i="16"/>
  <c r="AL91" i="16"/>
  <c r="AL90" i="16"/>
  <c r="Z90" i="16"/>
  <c r="X90" i="16"/>
  <c r="W90" i="16"/>
  <c r="V90" i="16"/>
  <c r="U90" i="16"/>
  <c r="T90" i="16"/>
  <c r="S90" i="16"/>
  <c r="AL89" i="16"/>
  <c r="AC89" i="16"/>
  <c r="Y89" i="16"/>
  <c r="Y90" i="16" s="1"/>
  <c r="AL88" i="16"/>
  <c r="Z88" i="16"/>
  <c r="X88" i="16"/>
  <c r="W88" i="16"/>
  <c r="V88" i="16"/>
  <c r="U88" i="16"/>
  <c r="T88" i="16"/>
  <c r="S88" i="16"/>
  <c r="AL87" i="16"/>
  <c r="AC87" i="16"/>
  <c r="AE87" i="16" s="1"/>
  <c r="Y87" i="16"/>
  <c r="AL86" i="16"/>
  <c r="AC86" i="16"/>
  <c r="AE86" i="16" s="1"/>
  <c r="Y86" i="16"/>
  <c r="AL85" i="16"/>
  <c r="AC85" i="16"/>
  <c r="AE85" i="16" s="1"/>
  <c r="Y85" i="16"/>
  <c r="AL84" i="16"/>
  <c r="AC84" i="16"/>
  <c r="AE84" i="16" s="1"/>
  <c r="Y84" i="16"/>
  <c r="AL83" i="16"/>
  <c r="AC83" i="16"/>
  <c r="AE83" i="16" s="1"/>
  <c r="Y83" i="16"/>
  <c r="AL82" i="16"/>
  <c r="AC82" i="16"/>
  <c r="AE82" i="16" s="1"/>
  <c r="Y82" i="16"/>
  <c r="AL81" i="16"/>
  <c r="AC81" i="16"/>
  <c r="AE81" i="16" s="1"/>
  <c r="Y81" i="16"/>
  <c r="AL80" i="16"/>
  <c r="AC80" i="16"/>
  <c r="Y80" i="16"/>
  <c r="AL79" i="16"/>
  <c r="Z79" i="16"/>
  <c r="X79" i="16"/>
  <c r="W79" i="16"/>
  <c r="V79" i="16"/>
  <c r="U79" i="16"/>
  <c r="T79" i="16"/>
  <c r="S79" i="16"/>
  <c r="AL78" i="16"/>
  <c r="AC78" i="16"/>
  <c r="AE78" i="16" s="1"/>
  <c r="Y78" i="16"/>
  <c r="AL77" i="16"/>
  <c r="AC77" i="16"/>
  <c r="AE77" i="16" s="1"/>
  <c r="Y77" i="16"/>
  <c r="AL76" i="16"/>
  <c r="AC76" i="16"/>
  <c r="AE76" i="16" s="1"/>
  <c r="Y76" i="16"/>
  <c r="AL75" i="16"/>
  <c r="AC75" i="16"/>
  <c r="AE75" i="16" s="1"/>
  <c r="Y75" i="16"/>
  <c r="AL74" i="16"/>
  <c r="AC74" i="16"/>
  <c r="Y74" i="16"/>
  <c r="AL73" i="16"/>
  <c r="Z73" i="16"/>
  <c r="X73" i="16"/>
  <c r="W73" i="16"/>
  <c r="V73" i="16"/>
  <c r="U73" i="16"/>
  <c r="T73" i="16"/>
  <c r="S73" i="16"/>
  <c r="AL72" i="16"/>
  <c r="AC72" i="16"/>
  <c r="AE72" i="16" s="1"/>
  <c r="Y72" i="16"/>
  <c r="AL71" i="16"/>
  <c r="AC71" i="16"/>
  <c r="AE71" i="16" s="1"/>
  <c r="Y71" i="16"/>
  <c r="AL70" i="16"/>
  <c r="AC70" i="16"/>
  <c r="AE70" i="16" s="1"/>
  <c r="Y70" i="16"/>
  <c r="AL69" i="16"/>
  <c r="AC69" i="16"/>
  <c r="AE69" i="16" s="1"/>
  <c r="Y69" i="16"/>
  <c r="AL68" i="16"/>
  <c r="AC68" i="16"/>
  <c r="Y68" i="16"/>
  <c r="AL67" i="16"/>
  <c r="AL66" i="16"/>
  <c r="X66" i="16"/>
  <c r="W66" i="16"/>
  <c r="V66" i="16"/>
  <c r="U66" i="16"/>
  <c r="T66" i="16"/>
  <c r="S66" i="16"/>
  <c r="AL65" i="16"/>
  <c r="AC65" i="16"/>
  <c r="AE65" i="16" s="1"/>
  <c r="AL64" i="16"/>
  <c r="AC64" i="16"/>
  <c r="AE64" i="16" s="1"/>
  <c r="AL63" i="16"/>
  <c r="AC63" i="16"/>
  <c r="AE63" i="16" s="1"/>
  <c r="AL62" i="16"/>
  <c r="Z62" i="16"/>
  <c r="Y62" i="16"/>
  <c r="Y66" i="16" s="1"/>
  <c r="AL61" i="16"/>
  <c r="Z61" i="16"/>
  <c r="X61" i="16"/>
  <c r="W61" i="16"/>
  <c r="V61" i="16"/>
  <c r="U61" i="16"/>
  <c r="T61" i="16"/>
  <c r="S61" i="16"/>
  <c r="AL60" i="16"/>
  <c r="AC60" i="16"/>
  <c r="AE60" i="16" s="1"/>
  <c r="Y60" i="16"/>
  <c r="AL59" i="16"/>
  <c r="AC59" i="16"/>
  <c r="AE59" i="16" s="1"/>
  <c r="Y59" i="16"/>
  <c r="AL58" i="16"/>
  <c r="AC58" i="16"/>
  <c r="AE58" i="16" s="1"/>
  <c r="Y58" i="16"/>
  <c r="AL57" i="16"/>
  <c r="AC57" i="16"/>
  <c r="Y57" i="16"/>
  <c r="AL56" i="16"/>
  <c r="Z56" i="16"/>
  <c r="X56" i="16"/>
  <c r="W56" i="16"/>
  <c r="V56" i="16"/>
  <c r="U56" i="16"/>
  <c r="T56" i="16"/>
  <c r="S56" i="16"/>
  <c r="AL55" i="16"/>
  <c r="AC55" i="16"/>
  <c r="AE55" i="16" s="1"/>
  <c r="Y55" i="16"/>
  <c r="AL54" i="16"/>
  <c r="AC54" i="16"/>
  <c r="AE54" i="16" s="1"/>
  <c r="Y54" i="16"/>
  <c r="AL53" i="16"/>
  <c r="AC53" i="16"/>
  <c r="AE53" i="16" s="1"/>
  <c r="Y53" i="16"/>
  <c r="AL52" i="16"/>
  <c r="AC52" i="16"/>
  <c r="AE52" i="16" s="1"/>
  <c r="Y52" i="16"/>
  <c r="AL51" i="16"/>
  <c r="AC51" i="16"/>
  <c r="AE51" i="16" s="1"/>
  <c r="Y51" i="16"/>
  <c r="AL50" i="16"/>
  <c r="AC50" i="16"/>
  <c r="AE50" i="16" s="1"/>
  <c r="Y50" i="16"/>
  <c r="AL49" i="16"/>
  <c r="AC49" i="16"/>
  <c r="AE49" i="16" s="1"/>
  <c r="Y49" i="16"/>
  <c r="AL48" i="16"/>
  <c r="AC48" i="16"/>
  <c r="Y48" i="16"/>
  <c r="AL47" i="16"/>
  <c r="Z47" i="16"/>
  <c r="X47" i="16"/>
  <c r="W47" i="16"/>
  <c r="V47" i="16"/>
  <c r="U47" i="16"/>
  <c r="T47" i="16"/>
  <c r="S47" i="16"/>
  <c r="AL46" i="16"/>
  <c r="AC46" i="16"/>
  <c r="AE46" i="16" s="1"/>
  <c r="Y46" i="16"/>
  <c r="AL45" i="16"/>
  <c r="AC45" i="16"/>
  <c r="AE45" i="16" s="1"/>
  <c r="Y45" i="16"/>
  <c r="AL44" i="16"/>
  <c r="AC44" i="16"/>
  <c r="AE44" i="16" s="1"/>
  <c r="Y44" i="16"/>
  <c r="AL43" i="16"/>
  <c r="AC43" i="16"/>
  <c r="AE43" i="16" s="1"/>
  <c r="Y43" i="16"/>
  <c r="AL42" i="16"/>
  <c r="AC42" i="16"/>
  <c r="AE42" i="16" s="1"/>
  <c r="Y42" i="16"/>
  <c r="AL41" i="16"/>
  <c r="AC41" i="16"/>
  <c r="AE41" i="16" s="1"/>
  <c r="Y41" i="16"/>
  <c r="AL40" i="16"/>
  <c r="AC40" i="16"/>
  <c r="AE40" i="16" s="1"/>
  <c r="Y40" i="16"/>
  <c r="AL39" i="16"/>
  <c r="AC39" i="16"/>
  <c r="AE39" i="16" s="1"/>
  <c r="Y39" i="16"/>
  <c r="AL38" i="16"/>
  <c r="AC38" i="16"/>
  <c r="AE38" i="16" s="1"/>
  <c r="Y38" i="16"/>
  <c r="AL37" i="16"/>
  <c r="AC37" i="16"/>
  <c r="Y37" i="16"/>
  <c r="X36" i="16"/>
  <c r="W36" i="16"/>
  <c r="V36" i="16"/>
  <c r="U36" i="16"/>
  <c r="T36" i="16"/>
  <c r="S36" i="16"/>
  <c r="AL35" i="16"/>
  <c r="AC35" i="16"/>
  <c r="AE35" i="16" s="1"/>
  <c r="AL34" i="16"/>
  <c r="Z34" i="16"/>
  <c r="Y34" i="16"/>
  <c r="AL33" i="16"/>
  <c r="AC33" i="16"/>
  <c r="AE33" i="16" s="1"/>
  <c r="Y33" i="16"/>
  <c r="AL32" i="16"/>
  <c r="AC32" i="16"/>
  <c r="AE32" i="16" s="1"/>
  <c r="Y32" i="16"/>
  <c r="AL31" i="16"/>
  <c r="AC31" i="16"/>
  <c r="AE31" i="16" s="1"/>
  <c r="Y31" i="16"/>
  <c r="AL30" i="16"/>
  <c r="AC30" i="16"/>
  <c r="AE30" i="16" s="1"/>
  <c r="Y30" i="16"/>
  <c r="AL29" i="16"/>
  <c r="AC29" i="16"/>
  <c r="AE29" i="16" s="1"/>
  <c r="Y29" i="16"/>
  <c r="AL28" i="16"/>
  <c r="AC28" i="16"/>
  <c r="AE28" i="16" s="1"/>
  <c r="Y28" i="16"/>
  <c r="AL27" i="16"/>
  <c r="AC27" i="16"/>
  <c r="Y27" i="16"/>
  <c r="AL26" i="16"/>
  <c r="AA26" i="16"/>
  <c r="Z26" i="16"/>
  <c r="X26" i="16"/>
  <c r="W26" i="16"/>
  <c r="V26" i="16"/>
  <c r="U26" i="16"/>
  <c r="T26" i="16"/>
  <c r="S26" i="16"/>
  <c r="AL25" i="16"/>
  <c r="AC25" i="16"/>
  <c r="AE25" i="16" s="1"/>
  <c r="Y25" i="16"/>
  <c r="AL24" i="16"/>
  <c r="AC24" i="16"/>
  <c r="AE24" i="16" s="1"/>
  <c r="Y24" i="16"/>
  <c r="AL23" i="16"/>
  <c r="AC23" i="16"/>
  <c r="AE23" i="16" s="1"/>
  <c r="Y23" i="16"/>
  <c r="AL22" i="16"/>
  <c r="AC22" i="16"/>
  <c r="AE22" i="16" s="1"/>
  <c r="Y22" i="16"/>
  <c r="AL21" i="16"/>
  <c r="AC21" i="16"/>
  <c r="AE21" i="16" s="1"/>
  <c r="Y21" i="16"/>
  <c r="AL20" i="16"/>
  <c r="AC20" i="16"/>
  <c r="AE20" i="16" s="1"/>
  <c r="Y20" i="16"/>
  <c r="AL19" i="16"/>
  <c r="AC19" i="16"/>
  <c r="AE19" i="16" s="1"/>
  <c r="Y19" i="16"/>
  <c r="AL18" i="16"/>
  <c r="AC18" i="16"/>
  <c r="AE18" i="16" s="1"/>
  <c r="Y18" i="16"/>
  <c r="AL17" i="16"/>
  <c r="Z17" i="16"/>
  <c r="X17" i="16"/>
  <c r="W17" i="16"/>
  <c r="V17" i="16"/>
  <c r="U17" i="16"/>
  <c r="T17" i="16"/>
  <c r="S17" i="16"/>
  <c r="AL16" i="16"/>
  <c r="AC16" i="16"/>
  <c r="AE16" i="16" s="1"/>
  <c r="Y16" i="16"/>
  <c r="AL15" i="16"/>
  <c r="AC15" i="16"/>
  <c r="AE15" i="16" s="1"/>
  <c r="Y15" i="16"/>
  <c r="AL14" i="16"/>
  <c r="AC14" i="16"/>
  <c r="AE14" i="16" s="1"/>
  <c r="Y14" i="16"/>
  <c r="AL13" i="16"/>
  <c r="AC13" i="16"/>
  <c r="AE13" i="16" s="1"/>
  <c r="Y13" i="16"/>
  <c r="AL12" i="16"/>
  <c r="AC12" i="16"/>
  <c r="AE12" i="16" s="1"/>
  <c r="Y12" i="16"/>
  <c r="AL11" i="16"/>
  <c r="AC11" i="16"/>
  <c r="AE11" i="16" s="1"/>
  <c r="Y11" i="16"/>
  <c r="AL10" i="16"/>
  <c r="AC10" i="16"/>
  <c r="Y10" i="16"/>
  <c r="AE357" i="16" l="1"/>
  <c r="AD359" i="16"/>
  <c r="AF378" i="16"/>
  <c r="AE356" i="16"/>
  <c r="AG358" i="16"/>
  <c r="AG357" i="16"/>
  <c r="AE304" i="16"/>
  <c r="AG36" i="16"/>
  <c r="AG79" i="16"/>
  <c r="AG102" i="16"/>
  <c r="AG123" i="16"/>
  <c r="AG146" i="16"/>
  <c r="AG190" i="16"/>
  <c r="AG502" i="16"/>
  <c r="AG510" i="16" s="1"/>
  <c r="AF359" i="16"/>
  <c r="AB67" i="16"/>
  <c r="AG304" i="16"/>
  <c r="AC73" i="16"/>
  <c r="AG378" i="16"/>
  <c r="AG207" i="16"/>
  <c r="AG222" i="16"/>
  <c r="AG247" i="16"/>
  <c r="AG263" i="16"/>
  <c r="AG275" i="16"/>
  <c r="AG280" i="16" s="1"/>
  <c r="AD91" i="16"/>
  <c r="AB264" i="16"/>
  <c r="AB280" i="16"/>
  <c r="AG464" i="16"/>
  <c r="AG517" i="16"/>
  <c r="AC47" i="16"/>
  <c r="AC102" i="16"/>
  <c r="AG17" i="16"/>
  <c r="AC165" i="16"/>
  <c r="AC17" i="16"/>
  <c r="AC56" i="16"/>
  <c r="AC61" i="16"/>
  <c r="AC260" i="16"/>
  <c r="AC263" i="16"/>
  <c r="AB225" i="16"/>
  <c r="AC235" i="16"/>
  <c r="AE37" i="16"/>
  <c r="AE47" i="16" s="1"/>
  <c r="AE226" i="16"/>
  <c r="AE235" i="16" s="1"/>
  <c r="AG61" i="16"/>
  <c r="AE92" i="16"/>
  <c r="AE102" i="16" s="1"/>
  <c r="AA91" i="16"/>
  <c r="AA280" i="16"/>
  <c r="AE261" i="16"/>
  <c r="AE263" i="16" s="1"/>
  <c r="AC247" i="16"/>
  <c r="AE236" i="16"/>
  <c r="AE247" i="16" s="1"/>
  <c r="AE248" i="16"/>
  <c r="AE260" i="16" s="1"/>
  <c r="AC266" i="16"/>
  <c r="AE265" i="16"/>
  <c r="AE266" i="16" s="1"/>
  <c r="AE275" i="16"/>
  <c r="AC277" i="16"/>
  <c r="AE276" i="16"/>
  <c r="AE277" i="16" s="1"/>
  <c r="AE10" i="16"/>
  <c r="AE17" i="16" s="1"/>
  <c r="AE48" i="16"/>
  <c r="AE56" i="16" s="1"/>
  <c r="AE57" i="16"/>
  <c r="AE61" i="16" s="1"/>
  <c r="AE68" i="16"/>
  <c r="AE73" i="16" s="1"/>
  <c r="AD225" i="16"/>
  <c r="AC275" i="16"/>
  <c r="AC34" i="16"/>
  <c r="AE34" i="16" s="1"/>
  <c r="Z36" i="16"/>
  <c r="AC207" i="16"/>
  <c r="AE191" i="16"/>
  <c r="AE207" i="16" s="1"/>
  <c r="AC222" i="16"/>
  <c r="AE208" i="16"/>
  <c r="AE222" i="16" s="1"/>
  <c r="AC224" i="16"/>
  <c r="AE223" i="16"/>
  <c r="AE224" i="16" s="1"/>
  <c r="AC79" i="16"/>
  <c r="AE74" i="16"/>
  <c r="AE79" i="16" s="1"/>
  <c r="AC88" i="16"/>
  <c r="AE80" i="16"/>
  <c r="AE88" i="16" s="1"/>
  <c r="AC90" i="16"/>
  <c r="AE89" i="16"/>
  <c r="AE90" i="16" s="1"/>
  <c r="AC146" i="16"/>
  <c r="AE124" i="16"/>
  <c r="AE146" i="16" s="1"/>
  <c r="AE166" i="16"/>
  <c r="AC123" i="16"/>
  <c r="AE103" i="16"/>
  <c r="AE123" i="16" s="1"/>
  <c r="AE281" i="16"/>
  <c r="AC520" i="16"/>
  <c r="AE518" i="16"/>
  <c r="AE520" i="16" s="1"/>
  <c r="AE27" i="16"/>
  <c r="AE147" i="16"/>
  <c r="AE165" i="16" s="1"/>
  <c r="AE278" i="16"/>
  <c r="AE279" i="16" s="1"/>
  <c r="AG47" i="16"/>
  <c r="AG88" i="16"/>
  <c r="AD67" i="16"/>
  <c r="AF225" i="16"/>
  <c r="AG165" i="16"/>
  <c r="AF67" i="16"/>
  <c r="AA225" i="16"/>
  <c r="AG56" i="16"/>
  <c r="AG66" i="16"/>
  <c r="AG73" i="16"/>
  <c r="AG235" i="16"/>
  <c r="AG260" i="16"/>
  <c r="AG520" i="16"/>
  <c r="AA67" i="16"/>
  <c r="AB91" i="16"/>
  <c r="AF91" i="16"/>
  <c r="AD264" i="16"/>
  <c r="AF280" i="16"/>
  <c r="AL36" i="16"/>
  <c r="AA264" i="16"/>
  <c r="AF264" i="16"/>
  <c r="AD280" i="16"/>
  <c r="Y464" i="16"/>
  <c r="Y88" i="16"/>
  <c r="Y61" i="16"/>
  <c r="Y263" i="16"/>
  <c r="AC371" i="16"/>
  <c r="AE371" i="16" s="1"/>
  <c r="Y517" i="16"/>
  <c r="V91" i="16"/>
  <c r="AC305" i="16"/>
  <c r="AE305" i="16" s="1"/>
  <c r="T225" i="16"/>
  <c r="Y47" i="16"/>
  <c r="Y26" i="16"/>
  <c r="Y56" i="16"/>
  <c r="T91" i="16"/>
  <c r="X91" i="16"/>
  <c r="Y102" i="16"/>
  <c r="V523" i="16"/>
  <c r="Z66" i="16"/>
  <c r="AC62" i="16"/>
  <c r="T67" i="16"/>
  <c r="X67" i="16"/>
  <c r="AC26" i="16"/>
  <c r="AE26" i="16" s="1"/>
  <c r="V67" i="16"/>
  <c r="Y17" i="16"/>
  <c r="Z91" i="16"/>
  <c r="Y146" i="16"/>
  <c r="Y260" i="16"/>
  <c r="S264" i="16"/>
  <c r="W264" i="16"/>
  <c r="U280" i="16"/>
  <c r="AC360" i="16"/>
  <c r="Z378" i="16"/>
  <c r="Y79" i="16"/>
  <c r="Y207" i="16"/>
  <c r="Y222" i="16"/>
  <c r="Z510" i="16"/>
  <c r="Z523" i="16" s="1"/>
  <c r="AC465" i="16"/>
  <c r="Y73" i="16"/>
  <c r="S91" i="16"/>
  <c r="W91" i="16"/>
  <c r="U264" i="16"/>
  <c r="W280" i="16"/>
  <c r="Y275" i="16"/>
  <c r="Y280" i="16" s="1"/>
  <c r="V264" i="16"/>
  <c r="Y359" i="16"/>
  <c r="AC513" i="16"/>
  <c r="AE513" i="16" s="1"/>
  <c r="AE517" i="16" s="1"/>
  <c r="S523" i="16"/>
  <c r="W523" i="16"/>
  <c r="T523" i="16"/>
  <c r="X523" i="16"/>
  <c r="U67" i="16"/>
  <c r="Y36" i="16"/>
  <c r="S67" i="16"/>
  <c r="W67" i="16"/>
  <c r="Y123" i="16"/>
  <c r="V225" i="16"/>
  <c r="Y190" i="16"/>
  <c r="S280" i="16"/>
  <c r="U91" i="16"/>
  <c r="Z264" i="16"/>
  <c r="Y165" i="16"/>
  <c r="Z225" i="16"/>
  <c r="X225" i="16"/>
  <c r="S225" i="16"/>
  <c r="W225" i="16"/>
  <c r="Y235" i="16"/>
  <c r="T264" i="16"/>
  <c r="X264" i="16"/>
  <c r="Y247" i="16"/>
  <c r="AC184" i="16"/>
  <c r="AE184" i="16" s="1"/>
  <c r="U225" i="16"/>
  <c r="T280" i="16"/>
  <c r="X280" i="16"/>
  <c r="Z359" i="16"/>
  <c r="Y378" i="16"/>
  <c r="V280" i="16"/>
  <c r="Z280" i="16"/>
  <c r="Z380" i="16"/>
  <c r="Y510" i="16"/>
  <c r="U523" i="16"/>
  <c r="AA523" i="16"/>
  <c r="AE522" i="16"/>
  <c r="AC522" i="16"/>
  <c r="AB523" i="16"/>
  <c r="AG359" i="16" l="1"/>
  <c r="Z67" i="16"/>
  <c r="AB379" i="16"/>
  <c r="AG225" i="16"/>
  <c r="AC91" i="16"/>
  <c r="AC264" i="16"/>
  <c r="AG264" i="16"/>
  <c r="AE264" i="16"/>
  <c r="AA379" i="16"/>
  <c r="AA524" i="16" s="1"/>
  <c r="AG91" i="16"/>
  <c r="AF379" i="16"/>
  <c r="AF524" i="16" s="1"/>
  <c r="AG67" i="16"/>
  <c r="AC280" i="16"/>
  <c r="AD379" i="16"/>
  <c r="AD524" i="16" s="1"/>
  <c r="AC378" i="16"/>
  <c r="AE360" i="16"/>
  <c r="AE378" i="16" s="1"/>
  <c r="AC66" i="16"/>
  <c r="AE62" i="16"/>
  <c r="AE66" i="16" s="1"/>
  <c r="AE280" i="16"/>
  <c r="AC36" i="16"/>
  <c r="AE465" i="16"/>
  <c r="AE510" i="16" s="1"/>
  <c r="AC510" i="16"/>
  <c r="AE359" i="16"/>
  <c r="AE190" i="16"/>
  <c r="AE225" i="16" s="1"/>
  <c r="AE91" i="16"/>
  <c r="AE36" i="16"/>
  <c r="AC359" i="16"/>
  <c r="AC190" i="16"/>
  <c r="AC225" i="16" s="1"/>
  <c r="AC517" i="16"/>
  <c r="S379" i="16"/>
  <c r="S524" i="16" s="1"/>
  <c r="Y523" i="16"/>
  <c r="U379" i="16"/>
  <c r="U524" i="16" s="1"/>
  <c r="Y67" i="16"/>
  <c r="T379" i="16"/>
  <c r="T524" i="16" s="1"/>
  <c r="X379" i="16"/>
  <c r="X524" i="16" s="1"/>
  <c r="Y264" i="16"/>
  <c r="V379" i="16"/>
  <c r="V524" i="16" s="1"/>
  <c r="W379" i="16"/>
  <c r="W524" i="16" s="1"/>
  <c r="AB524" i="16"/>
  <c r="Y91" i="16"/>
  <c r="Y225" i="16"/>
  <c r="Z379" i="16"/>
  <c r="Z464" i="16"/>
  <c r="AC380" i="16"/>
  <c r="AE380" i="16" s="1"/>
  <c r="AG379" i="16" l="1"/>
  <c r="Y379" i="16"/>
  <c r="Y524" i="16" s="1"/>
  <c r="AC523" i="16"/>
  <c r="AE67" i="16"/>
  <c r="AE379" i="16" s="1"/>
  <c r="AC67" i="16"/>
  <c r="AC379" i="16" s="1"/>
  <c r="Z524" i="16"/>
  <c r="AE464" i="16"/>
  <c r="AC464" i="16"/>
  <c r="AE523" i="16"/>
  <c r="AG523" i="16"/>
  <c r="AC524" i="16" l="1"/>
  <c r="AG524" i="16"/>
  <c r="AE524" i="16"/>
</calcChain>
</file>

<file path=xl/sharedStrings.xml><?xml version="1.0" encoding="utf-8"?>
<sst xmlns="http://schemas.openxmlformats.org/spreadsheetml/2006/main" count="4430" uniqueCount="2145">
  <si>
    <t>NATIONAL COMMISSION FOR CULTURE AND THE ARTS (NCCA)</t>
  </si>
  <si>
    <t>No. of Proj</t>
  </si>
  <si>
    <t>No. of Proj / SC-NC</t>
  </si>
  <si>
    <t>Board Res. No.</t>
  </si>
  <si>
    <t>Grant Assistance</t>
  </si>
  <si>
    <t>Title of Proj</t>
  </si>
  <si>
    <t>Description</t>
  </si>
  <si>
    <t>Program / Thrust</t>
  </si>
  <si>
    <t>Category</t>
  </si>
  <si>
    <t>Implementation Date</t>
  </si>
  <si>
    <t>Proponent / Grantee</t>
  </si>
  <si>
    <t>Type of Proponent</t>
  </si>
  <si>
    <t>Commission / SC-NC</t>
  </si>
  <si>
    <t>Region</t>
  </si>
  <si>
    <t>Province</t>
  </si>
  <si>
    <t>Requested Amount</t>
  </si>
  <si>
    <t>Per Policy / Guidelines</t>
  </si>
  <si>
    <t>NC Recommendation</t>
  </si>
  <si>
    <t>ExeCom Board Recommendation</t>
  </si>
  <si>
    <t>Place of Implementation</t>
  </si>
  <si>
    <t>Amount (PhP)</t>
  </si>
  <si>
    <t>No. of Beneficiaries</t>
  </si>
  <si>
    <t>No. of Work Produced</t>
  </si>
  <si>
    <t>GRAND TOTAL</t>
  </si>
  <si>
    <t>1. Competitive: Inter Regl Cluster - Luzon</t>
  </si>
  <si>
    <t>1. Competitive: Inter Regl Cluster -Visayas</t>
  </si>
  <si>
    <t>1. Competitive: Inter Regl Cluster - Mindanao</t>
  </si>
  <si>
    <t>1. Competitive: Inter Regl Cluster - NCR</t>
  </si>
  <si>
    <t>1. Competitive: Reg Prog/Proj</t>
  </si>
  <si>
    <t>1. Valuing Diverse Cultures</t>
  </si>
  <si>
    <t>2. Inculcating values for the common good</t>
  </si>
  <si>
    <t xml:space="preserve">3. Advancing the Value of Creative Excellence: Pagkamalikhain </t>
  </si>
  <si>
    <t xml:space="preserve">4. Strengthening Culture-sensitive governance and development </t>
  </si>
  <si>
    <t>1. Culture &amp; Arts Exhibition</t>
  </si>
  <si>
    <t>2. Culture &amp; Arts Festival</t>
  </si>
  <si>
    <t>3. Productions / Performances</t>
  </si>
  <si>
    <t>4. Publication / Documentation</t>
  </si>
  <si>
    <t>5. Research and Development</t>
  </si>
  <si>
    <t>6. Training s/ Workshops / Conferences / Seminars /Fora</t>
  </si>
  <si>
    <t>7. Scholarships</t>
  </si>
  <si>
    <t>8. Travel Assistance / Hosting / Agreements</t>
  </si>
  <si>
    <t>9. Conservation: Restoration and Preservation Works</t>
  </si>
  <si>
    <t>10. Multi-media Documentation</t>
  </si>
  <si>
    <t>11. Competitions</t>
  </si>
  <si>
    <t>12. Awards and Recognitions</t>
  </si>
  <si>
    <t>CSO</t>
  </si>
  <si>
    <t>Individual</t>
  </si>
  <si>
    <t>LGU</t>
  </si>
  <si>
    <t>Government</t>
  </si>
  <si>
    <t>PO</t>
  </si>
  <si>
    <t>IPO</t>
  </si>
  <si>
    <t>Academe</t>
  </si>
  <si>
    <t>Commission / Institutional</t>
  </si>
  <si>
    <t>SC / NC</t>
  </si>
  <si>
    <t>Commission</t>
  </si>
  <si>
    <t>Cultural Agency &amp; Inter-agency</t>
  </si>
  <si>
    <t>SCA</t>
  </si>
  <si>
    <t>SCA-Architecture</t>
  </si>
  <si>
    <t>SCA-Cinema</t>
  </si>
  <si>
    <t>SCA-Dance</t>
  </si>
  <si>
    <t>SCA-Dramatic Arts</t>
  </si>
  <si>
    <t>SCA-Literary Arts</t>
  </si>
  <si>
    <t>SCA-Music</t>
  </si>
  <si>
    <t>SCA-Visual Arts</t>
  </si>
  <si>
    <t>SCH</t>
  </si>
  <si>
    <t>SCH-Archives</t>
  </si>
  <si>
    <t>SCH-Art Galleries</t>
  </si>
  <si>
    <t>SCH-Historical Research</t>
  </si>
  <si>
    <t>SCH-Libraries</t>
  </si>
  <si>
    <t>SCH-Monuments &amp; Sites</t>
  </si>
  <si>
    <t>SCH-Museums</t>
  </si>
  <si>
    <t>SCD</t>
  </si>
  <si>
    <t>SCD-Communication</t>
  </si>
  <si>
    <t>SCD-Cultural Education</t>
  </si>
  <si>
    <t>SCD-Language and Translation</t>
  </si>
  <si>
    <t>SCCTA</t>
  </si>
  <si>
    <t>SCCTA-Northern</t>
  </si>
  <si>
    <t>SCCTA-Central</t>
  </si>
  <si>
    <t>SCCTA-Southern</t>
  </si>
  <si>
    <t>SCA &amp; Commission</t>
  </si>
  <si>
    <t>SCH &amp; Commission</t>
  </si>
  <si>
    <t>SCCTA &amp; Commission</t>
  </si>
  <si>
    <t>SCD &amp; Commission</t>
  </si>
  <si>
    <t>Inter-Regional Cluster - Luzon</t>
  </si>
  <si>
    <t>Inter-Regional Cluster - Visayas</t>
  </si>
  <si>
    <t>Inter-Regional Cluster - Mindanao</t>
  </si>
  <si>
    <t>Inter-Regional Cluster - NCR</t>
  </si>
  <si>
    <t>NCR</t>
  </si>
  <si>
    <t>Luzonwide</t>
  </si>
  <si>
    <t>Visayaswide</t>
  </si>
  <si>
    <t>Mindanaowide</t>
  </si>
  <si>
    <t>Nationwide</t>
  </si>
  <si>
    <t>CAR</t>
  </si>
  <si>
    <t>4-A</t>
  </si>
  <si>
    <t>4-B</t>
  </si>
  <si>
    <t xml:space="preserve">NIR </t>
  </si>
  <si>
    <t>ARMM</t>
  </si>
  <si>
    <t>International</t>
  </si>
  <si>
    <t>1. Competitive: Arts</t>
  </si>
  <si>
    <t>1. Competitive: Traditional Arts</t>
  </si>
  <si>
    <t>1. Competitive: Dissemination</t>
  </si>
  <si>
    <t>1. Competitive: Institutional / Regular Program</t>
  </si>
  <si>
    <t>1.  Competitive: Festival / Events</t>
  </si>
  <si>
    <t>2. Culture and Diplomacy</t>
  </si>
  <si>
    <t>Digital Cebuano: Enhancement of Cebuano Studies Archive</t>
  </si>
  <si>
    <t>January 2019- August 2019</t>
  </si>
  <si>
    <t>University of San Carlos</t>
  </si>
  <si>
    <t>NA</t>
  </si>
  <si>
    <t>Cebu</t>
  </si>
  <si>
    <t>Enhancement of Archives and Records Section of the Bohol Provincial Library and Information Center</t>
  </si>
  <si>
    <t>January 2019 - September 2019</t>
  </si>
  <si>
    <t>Bohol Provincial Library and Information Center</t>
  </si>
  <si>
    <t>Bohol</t>
  </si>
  <si>
    <t>Establishment of a Film Archive: Phase II- Cinematheque Nabunturan</t>
  </si>
  <si>
    <t>This film archives will include films from the major film festivals of Mindanao, as well as Mindanao films that have been screened in national and international film festivals.</t>
  </si>
  <si>
    <t>January 2019- December 2019</t>
  </si>
  <si>
    <t>Mindanao Film and Television Development Foundation</t>
  </si>
  <si>
    <t>Compostela Valley</t>
  </si>
  <si>
    <t xml:space="preserve">Archives Day Celebration 2019 (Archival Holding Seminar) </t>
  </si>
  <si>
    <t>Municipality of Basco, Batanes</t>
  </si>
  <si>
    <t>Batanes</t>
  </si>
  <si>
    <t>City Government of Taguig</t>
  </si>
  <si>
    <t>Taguig</t>
  </si>
  <si>
    <t>City Government of Masbate</t>
  </si>
  <si>
    <t>Masbate</t>
  </si>
  <si>
    <t>Provincial Government of Biliran</t>
  </si>
  <si>
    <t>Biliran</t>
  </si>
  <si>
    <t xml:space="preserve">Mindanao Art Fair and Exhibit 2019
</t>
  </si>
  <si>
    <t xml:space="preserve">The project is a 3-day Mindanao art forum and exhibit which will gather 10 exhibitors that aims to provide a venue for gallery owners, artists, and art groups.    </t>
  </si>
  <si>
    <t>October 1 – 3, 2019</t>
  </si>
  <si>
    <t>Lawig Diwa, Inc.</t>
  </si>
  <si>
    <t>Davao</t>
  </si>
  <si>
    <t xml:space="preserve">Art as a Social Act
</t>
  </si>
  <si>
    <t>January – September 2019</t>
  </si>
  <si>
    <t>Ms. Neferti M. Tadiar</t>
  </si>
  <si>
    <t>La Union</t>
  </si>
  <si>
    <t xml:space="preserve">Anthropocene's Paradox Spectacle #1 (Basta Driver Sweet        Planter 1st Mobile One Man Show
</t>
  </si>
  <si>
    <t xml:space="preserve">The project is an exhibit of upcycling used diesel powered jeepney and other scraps such as plastics as closed loop living green mobile art spaces.  It will be mounted at the Quezon City Museum.
</t>
  </si>
  <si>
    <t>January – March 2019</t>
  </si>
  <si>
    <t>Mr. Larry Roberto P. Gile</t>
  </si>
  <si>
    <t>Quezon City</t>
  </si>
  <si>
    <t xml:space="preserve">Frame of Mind 2019: Minding Mental Health Rights
</t>
  </si>
  <si>
    <t xml:space="preserve">The project is an art exhibit production which hopes to engage young and emerging artists and provide them with workshops as venue for understanding and recognizing mental health rights and how these rights impact on young persons with lived experience of mental illness, as well as space for the production of art works centering on the concepts and themes of difference.  The exhibit opening will be at the Activity Center, Ground Floor, Centro Mall, Cagayan de Oro City.
 </t>
  </si>
  <si>
    <t>April – May 2019</t>
  </si>
  <si>
    <t>Mr. Christopher L. Gomez</t>
  </si>
  <si>
    <t>Misamis Oriental</t>
  </si>
  <si>
    <t xml:space="preserve">Panahi + Panubok (New Creative Works on Panubok + Visayan       Contemporary Textile Art)
</t>
  </si>
  <si>
    <t xml:space="preserve">An exhibit production of a minimum of, but not limited to 5 new creative works on contemporary textile art rooted in Visayan culture and heritage, employing the use of local traditional textile, merged with "Panubok" (traditional embroidery of the Panay-Bukidnon women. It comes from the local word “tubok” which means “to embroider” while the “manunubok” refers to the “embroiderer”) and other contemporary multiple media, methods, and techniques, incorporating traditional/indigenous needle works in the region.  </t>
  </si>
  <si>
    <t xml:space="preserve">January –  October 2019
</t>
  </si>
  <si>
    <t>Ms. Olive C. Gloria</t>
  </si>
  <si>
    <t>Negros Occidental</t>
  </si>
  <si>
    <t xml:space="preserve">Batang Katutubo: Binhi ng Lahi
</t>
  </si>
  <si>
    <t xml:space="preserve">The project is an enhancement of the Children in the Global Village Theme Room of the Museo Pambata.  The gallery will welcome children ages 2 – 12 and their parents and teachers.  Families can view the exhibit and reflect on their ancestry and share stories of their family and lineage. </t>
  </si>
  <si>
    <t>January-December 2019</t>
  </si>
  <si>
    <t>Museo Pambata Foundation, Inc.</t>
  </si>
  <si>
    <t>Manila</t>
  </si>
  <si>
    <t>9th Tam-awan International Arts Festival (TIAF 9): Flavors of the       Philippines: Cordilleran and Indigenous Cuisine &amp; Delicacies</t>
  </si>
  <si>
    <t xml:space="preserve">The project includes exhibitions, lectures, and workshops.  The event aims to provide additional knowledge and understanding to the participants, by allowing them to interact with the different cultures through sharing and inculcating stories about cuisine and delicacies.  The festival will also be a venue for the various Schools of Living Tradition in the country to showcase their products related to the theme.
</t>
  </si>
  <si>
    <t>May 8-12, 2019</t>
  </si>
  <si>
    <t xml:space="preserve">Chanum Foundation, Inc. </t>
  </si>
  <si>
    <t>Marlboro Country….at iba pang tungkol sa San Ildefonso, Bulakan</t>
  </si>
  <si>
    <t xml:space="preserve">The project is a publication of a book about San Ildefonso, Bulacan based on research at the archives and libraries as well as interviews of key informants.  A geographic cultural scanning was also been conducted in the project area.
</t>
  </si>
  <si>
    <t>Jaime B. Veneracion</t>
  </si>
  <si>
    <t>Bulacan</t>
  </si>
  <si>
    <t>Early Settlements of Baguio:  Retrieving A People’s Heritage</t>
  </si>
  <si>
    <t xml:space="preserve">The project is a publication of a book on the history of the early settlements in Baguio and connecting local histories for the city’s heritage. </t>
  </si>
  <si>
    <t>Dr. Rowena R. Boquiren</t>
  </si>
  <si>
    <t>Benguet</t>
  </si>
  <si>
    <t>In Nomine:  The Church and Retablos of Silang</t>
  </si>
  <si>
    <t xml:space="preserve">The project is a publication of a manuscript focusing on the rich history, architecture and artistry of the Silang church and its retablos for which content is a potential reference book.  
</t>
  </si>
  <si>
    <t>Phillip Norbert Ahmad L. Medina</t>
  </si>
  <si>
    <t>Cavite</t>
  </si>
  <si>
    <t>Division Conference on Sorsogon’s Local History</t>
  </si>
  <si>
    <t>A two-day conference  with the theme, Living in Sorsogon:  Culture and History to dispel the notion that children’s study of history rests on knowledge, facts, names, dates, and places.</t>
  </si>
  <si>
    <t>May 30-31, 2019</t>
  </si>
  <si>
    <t>Panlunsod na Samahan ng mga Guro sa Elementarya at Sekondarya sa Araling Panlipunan (PASAGESAP)</t>
  </si>
  <si>
    <t>Sorsogon</t>
  </si>
  <si>
    <t>28th Annual Manila Studies Conference</t>
  </si>
  <si>
    <t xml:space="preserve">The project is a conference which will comprise of research presentations/workshop and educational tour which will be held at the Centro Escolar University Mendiola, Manila.
</t>
  </si>
  <si>
    <t>September 10-12, 2019</t>
  </si>
  <si>
    <t>The Manila Studies Association, Inc.</t>
  </si>
  <si>
    <t>Mendiola, Manila</t>
  </si>
  <si>
    <t>Ika-30 na Pambansang Kumperensiya sa Kasaysayan at Kalinangan</t>
  </si>
  <si>
    <t xml:space="preserve">Tatlong-araw na kumperensiya na gaganapin sa Romblon State University na may temang “Pangangayaw:  Pangingibang-bayan at Paghahanap ng Ginhawa sa Kasaysayan" Kabilang Kalinangang Pilipino, at kabilang ang paglilimbag ng proceedings ng Ika-29 na kumperensiya.
</t>
  </si>
  <si>
    <t>November 28-30, 2019</t>
  </si>
  <si>
    <t>Asosasyon ng mga Dalubhasa, may Hilig at Interes sa Kasaysayan ng Pilipinas, Inc. (ADHIKA ng Pilipinas )</t>
  </si>
  <si>
    <t>Romblon</t>
  </si>
  <si>
    <t>40th National Conference on National and Local History</t>
  </si>
  <si>
    <t>October 24-26, 2019</t>
  </si>
  <si>
    <t>Philippine National Historical Society, Inc. (PNHS)</t>
  </si>
  <si>
    <t>Young Historian’s Prize</t>
  </si>
  <si>
    <t>The project intends to encourage and support the writing of Philippine history from the Filipino perspective in accordance with Section 12.B.7 of Republic Act 7356 or the Law Creating the National Commission for Culture and the Arts, and to recognize the potential of young Filipino scholars on the basis of their single original work in the field of Philippine history and historiography.</t>
  </si>
  <si>
    <t>January- December 2019</t>
  </si>
  <si>
    <t xml:space="preserve">National Committee on Historical Research </t>
  </si>
  <si>
    <t>BAIA ET PAGBASA</t>
  </si>
  <si>
    <t>Establishment of a barangay reading center in Brgy. Agtatacay Norte, Sapian Capiz. The reading center will be placed at the barangay hall.</t>
  </si>
  <si>
    <t>Barangay Agtatacay Norte, Sapian, Capiz</t>
  </si>
  <si>
    <t>Capiz</t>
  </si>
  <si>
    <t>Establishment of Reading Center-Brgy. Cambalian, Catigbian, Bohol</t>
  </si>
  <si>
    <t xml:space="preserve">The said barangay is in dire need of a reading center since there is no existing library near the area. The reading center will provide the students of the barangay and nearby areas access to quality reading materials. </t>
  </si>
  <si>
    <t>January 2019 - December 2019</t>
  </si>
  <si>
    <t>Brgy. Cambalian, Catigbian, Bohol</t>
  </si>
  <si>
    <t>South Cotabato</t>
  </si>
  <si>
    <t>Establishment of Munting Aklatan sa Barangay</t>
  </si>
  <si>
    <t>Establishment of a reading center in Barangay Talao-Talao, Lucena City. The total population of the Barangay is 4,159.</t>
  </si>
  <si>
    <t>City Government of Lucena, Quezon</t>
  </si>
  <si>
    <t>Ubbeng Intan Makiinnistoryaan: Agbuya Ken Agdingngeg, Ado Masursurwan (Mga bata Tayo Na't Makipagkwentuhan: Manood at Makinig, Maraming Matutunan)</t>
  </si>
  <si>
    <t>Storytelling is one of the most conducted activities being done by the Municipal Library of Villasis during the summer break. This particular storytelling competition will be done in November to commemorate the National Children's Month.</t>
  </si>
  <si>
    <t>Local Government Unit of Villasis, Pangasinan</t>
  </si>
  <si>
    <t>Pangasinan</t>
  </si>
  <si>
    <t>31st MAHLAP Congress Training-Workshop with the theme: Libraries Metamorphosis: Contribution and Role in a Rapidly Evolving Society</t>
  </si>
  <si>
    <t>This seminar-workshop aims to present and identify the evolving role of librarians not only as safe keeper of both print and non-print library resources but also as key players on bridging the traditional skills which includes the ability to operate and improve library services in rapidly changing information era. Implementation date is on March 6-8, 2019 in Roxas City, Capiz</t>
  </si>
  <si>
    <t>March 6-8, 2019</t>
  </si>
  <si>
    <t>Medical and Health Librarians Association of the Philippines (MAHLAP)</t>
  </si>
  <si>
    <t>Enhancement of the Filipiniana Collections of Naguilian Municipal Library/Naguilian Community eCenter</t>
  </si>
  <si>
    <t xml:space="preserve">The project was conceptualized due to the observation that there is limited collection in the Filipiniana and local history selections. </t>
  </si>
  <si>
    <t>Local Government of Naguilian, La Union</t>
  </si>
  <si>
    <t>Enhancement of the Filipiniana Collections of the City Library of San Fernando, La Union</t>
  </si>
  <si>
    <t>The project will provide additional books to the Filipiniana collection of the City Library.</t>
  </si>
  <si>
    <t>City Government of San Fernando, La Union</t>
  </si>
  <si>
    <t>Enriching Lalaan Central School Library: Center of Learning + Barangay Beacon of Knowledge</t>
  </si>
  <si>
    <t>September 2019 - December 2019</t>
  </si>
  <si>
    <t>Lalaan Central School</t>
  </si>
  <si>
    <t>Malabag NHS E-Library: Prepared to Explore, Made to Connect</t>
  </si>
  <si>
    <t xml:space="preserve">The project aims to provide the Malabag Elementary School a Library Media Center, or a collection of electronic resources. </t>
  </si>
  <si>
    <t>August 2019 - December 2019</t>
  </si>
  <si>
    <t>Malabag National High School</t>
  </si>
  <si>
    <t>Celebration of 85th National Book Week 2019, with components such as LIS Wizard, Graphic Novel Making, reader's Theater, Spoken Words Poetry, PLAI Annual Congress and the 3rd Librarians Leadership Convergence</t>
  </si>
  <si>
    <t>14. Various Categories [combination of two or more categories]</t>
  </si>
  <si>
    <t>Philippine Librarians Association, Inc. (PLAI)</t>
  </si>
  <si>
    <t xml:space="preserve">Development of Municipal Built Heritage Inventory
</t>
  </si>
  <si>
    <t xml:space="preserve">The project shall involve the preparation of an inventory of the heritage structures of the seven (7) barangays of the Municipality of Sto. Tomas, Pampanga. said inventory shall include: 1) Initial coordination with Barangay officials, 2) Inspection of the sites per Barangay, 3) Actual inventory and documentation, and 4) Final output.
</t>
  </si>
  <si>
    <t>January – August 2019</t>
  </si>
  <si>
    <t>Local Government Unit of Santo Tomas, Pampanga</t>
  </si>
  <si>
    <t>Pampanga</t>
  </si>
  <si>
    <t>The Sipalay City Built Heritage and Creative Industries Inventory and Sustainable Development Project</t>
  </si>
  <si>
    <t xml:space="preserve">In partnership with the City Government of San Carlos, the project shall involve the preparation of an inventory of built heritage properties that will cover all 18 Barangays of the City of San Carlos.  The inventory shall include the rural houses over 50 years old. The inventory project is a five-month activity which will be held from March – July 2019. 
The collected data will be utilized by the city in its events and activities and shall form part of the compliance of the LGU to the National Heritage Act specifically the Philippine Registry of Cultural Properties.
</t>
  </si>
  <si>
    <t>March – July 2019</t>
  </si>
  <si>
    <t>Local Government Unit of Sipalay City, Negros Occidental</t>
  </si>
  <si>
    <t>The San Carlos City Built Heritage Inventory</t>
  </si>
  <si>
    <t>In partnership with the City Government of San Carlos, the project shall involve the preparation of an inventory of built heritage properties that will cover all 18 Barangays of the City of San Carlos.  The inventory shall include the rural houses over 50 years old.</t>
  </si>
  <si>
    <t xml:space="preserve">Gulis Pamana: Workshop on Documenting Built Heritage
</t>
  </si>
  <si>
    <t xml:space="preserve">A week-long architectural documentation workshop which aims to provide the basic understanding of how to prepare and manage documentation of built heritage to ensure its protection. The workshop hopes to introduce key methodologies for structural conservation of heritage structures.  
</t>
  </si>
  <si>
    <t>June 2019</t>
  </si>
  <si>
    <t xml:space="preserve">Local Government Unit of San Fernando, Pampanga
</t>
  </si>
  <si>
    <t>Mga Dunang Manggad sang Cabatuan</t>
  </si>
  <si>
    <t xml:space="preserve">The project involves the preparation of as-built-plans for the following: St. Nicolas of Tolentine Parish Church (no declaration), Cabanatuan Roman Catholic Cemetery no declaration), and the Municipal Hall (marked structure by NHCP). </t>
  </si>
  <si>
    <t>January – December 2019</t>
  </si>
  <si>
    <t>Tuburan Study Center</t>
  </si>
  <si>
    <t>Iloilo</t>
  </si>
  <si>
    <t xml:space="preserve">Pisamban, An Architectural Manual of Pampanga's Centuries-Old Churches
</t>
  </si>
  <si>
    <t>The project involves the preparation of as-built-plans of the Heritage Parish Churches of the four districts of Angeles City.  There are twenty-four (24) heritage churches under the Archdiocese of San Fernando.  There are two (2) Churches declared as ICP by NM and level II by NHCP from district 1, two (2) declared ICP and marked structures, and one (1) NCT (Parish Church of Santiago Apostol in Betis, Pampanga from district 2, and one (1) level II and one (1) NCT (Parish Church of Santa Monica in Minalin, Pampanga.</t>
  </si>
  <si>
    <t>Curia Sancti Rosarii, Inc.</t>
  </si>
  <si>
    <t>Bale Matua Ning Mabalacat (As-Built Documentation of 2 Heritage Structure of Mabalacat)</t>
  </si>
  <si>
    <t xml:space="preserve">The project involves the preparation of as-built-plans of the Garcia-Perez House, and Angeles House (formerly Mabalacat train station) (no declaration).  
</t>
  </si>
  <si>
    <t>City of Mabalacat, Pampanga</t>
  </si>
  <si>
    <t xml:space="preserve">Conduct of the 11th Biennial National Convention of Church Cultural Heritage Practitioners
</t>
  </si>
  <si>
    <t xml:space="preserve"> The convention covers diverse topics organized according to the typology of the cultural heritage of the Catholic Church.  The first day is devoted to two (2) presentations that encompasses the efforts exerted by the Archdiocese of Cebu, the 11th Biennial host, towards conserving its vast cultural materials.  The second day is allocated to visits to the pre-selected heritage sites of the Cebu Archdiocese especially those impacted by the 2013 earthquake.  The third day is allocated to full-day discussions reflected in the other six (6) paper presentations that cover other Church arts.  The final day wraps up the entire Biennial convention with two (2) concluding papers.
</t>
  </si>
  <si>
    <t>June 4 – 7, 2019</t>
  </si>
  <si>
    <t>Defending Family Values Foundation, Inc.</t>
  </si>
  <si>
    <t>Mountain Province</t>
  </si>
  <si>
    <t>Vinzons Heritage Education Museum Project</t>
  </si>
  <si>
    <t>The project aims to create cultural heritage resources and create awareness about Vinzons through educational materials and exhibits.</t>
  </si>
  <si>
    <t>Municipality of Vinzons, Camarines Norte</t>
  </si>
  <si>
    <t>Camarines Norte</t>
  </si>
  <si>
    <t>Enhancement of Archdiocesan Museum of Cebu Galleries and Storage</t>
  </si>
  <si>
    <t xml:space="preserve">The proposal aims  to redesign and enhance the galleries and the collection storage room of the  Archdiocesan Museum of Cebu (AMC).  The museum houses six galleries, an archive room, a storage room, a museum shop and a lecture/audio-visual room. </t>
  </si>
  <si>
    <t>January-May 2019</t>
  </si>
  <si>
    <t>Archdiocesan Museum of Cebu, Inc.</t>
  </si>
  <si>
    <t>Mindanao Association of Museums (MAM) 30th Regional Summit</t>
  </si>
  <si>
    <t>The project is an annual activity of MAM with the objective of enhancing the awareness and understanding of museum association members on the rich cultural and natural heritage of Mindanao . The theme for the 2019 Regional Summit of MAM shall be “Reconnecting to Mindanaoan Cultural Heritage” following the theme of the International Museums Day.</t>
  </si>
  <si>
    <t>CY 2019</t>
  </si>
  <si>
    <t>Mindanao Association of Museums (MAM) Inc.</t>
  </si>
  <si>
    <t>Sultan Kudarat</t>
  </si>
  <si>
    <t>Rethinking and Redefining Philippine Museum:  Identity, Purpose, &amp; Sustainability</t>
  </si>
  <si>
    <t xml:space="preserve">A three-day summit which aims to bring together museum workers, administrators and decision makers for a series of workshops, lectures and roundtable discussions where models and frameworks on museum identity, purpose and sustainability will be presented, tested for consensus building, and publication of the proceedings of the 1st Philippine summit, entitled, Plotting Points, held in 2017. </t>
  </si>
  <si>
    <t>Yuchengco Museum, Inc.</t>
  </si>
  <si>
    <t>Makati City</t>
  </si>
  <si>
    <t>2019 Cultural Mapping Program</t>
  </si>
  <si>
    <t>The Philippine Heritage Awards (PHA) is an annual awarding ceremony of the NCCA in order to recognize the exemplary efforts on the conservation and preservation of heritage and culture. The award is to be conferred by the President of the Republic of the Philippines in the Month of May as a closing celebration for the National Heritage Month.</t>
  </si>
  <si>
    <t>NCCA Gallery and Exhibitions Program 2019</t>
  </si>
  <si>
    <t xml:space="preserve">The NCCA Gallery and Exhibitions Program is a joint initiative of the National Committee on Art Galleries (NCAG) under the SubCommission on Cultural Heritage, and the National Committee on Visual Arts (NCVA) under the Subcommission on the Arts.  Since 2009, the NCCA Gallery is supporting artists by providing exhibition space for emerging and established artists to showcase their creative output through exhibitions.  For 2019, for its 10th year, the NCCA Gallery intends to celebrate its anniversary shall continue to provide exhibition venue to the visual arts community through exhibitions and public programs to support the popularization of Filipino artistic achievements. </t>
  </si>
  <si>
    <t>Escuela Taller de Filipinas Foundation, Inc.</t>
  </si>
  <si>
    <t>Phase XI Operation of the Escuela Taller Intramuros</t>
  </si>
  <si>
    <t>Phase III Operation of the Escuela Taller Bohol</t>
  </si>
  <si>
    <t>IFLA- APR 2019 CommonSense: Linking Commons and engaging communities in sustainable development</t>
  </si>
  <si>
    <t>A 3-day congress designed to bring together landscape architects, allied professions, academic/government/business partners, and civil society organizations to raise awareness and gather support for the achievement of local PDP 2017-2022 goals.  The congress will focus on people-centered, clean, and efficient governance and promoting Philippine Culture and Values and broader sustainable development goals particularly sustainable cities and communities and climate action. The congress will be participated by 100 local landscape architects, 100 foreign landscape architects, 50 allied professions, 50 corporate and government partners, 50 from the academe, and 50 civil society organization</t>
  </si>
  <si>
    <t>Nov. 7-10, 2019</t>
  </si>
  <si>
    <t>Philippine Association of Landscape Architects (PALA)</t>
  </si>
  <si>
    <t xml:space="preserve">Cebu </t>
  </si>
  <si>
    <t>Kinabuhing Mindanawon: A media compilation of the Interweaving Lives and Culture of Lumad, Christian, and Muslim inhabitants of Mindanao</t>
  </si>
  <si>
    <t>A promotion of Mindanao by documenting the interweaving lives and culture of Mindanao people. The documentation will promote the set of Filipino values that are prevalent in the island. The promotion will feature the relations among different cultural groups in Mindanao and will evolve on how certain cultural group perceives another, how these different groups interact, influence, and help each other’s lives, and how these groups show values such as malasakit at pag-unawa. The project aims to change the stigma of Mindanao as chaotic and unsafe place to a whole and beautiful tapestry that is made of unique yet unified cultural groups</t>
  </si>
  <si>
    <t>Jan-Dec 2019</t>
  </si>
  <si>
    <t xml:space="preserve">Davao del Norte State College </t>
  </si>
  <si>
    <t>Cultural Empowerment for Sound Economic Emancipation</t>
  </si>
  <si>
    <t>An economic forum for IP men and women who are creative, artistic, skilled and competent in doing their masterpieces and yet unable to secure better capitalization. The forum will serve as a venue for accessing addition capitalization from government agencies. The project aims to secure additional capitalization for the IP to produce more crafts, inform IP about the government agencies responsible in making their products more saleable and known and to inform the government agencies that cultural crafts, artistry and creations must be supported for mass production to provide economic stability as well</t>
  </si>
  <si>
    <t>Sept. 2019</t>
  </si>
  <si>
    <t>Tribal Government of the Philippines</t>
  </si>
  <si>
    <t>Bukidnon</t>
  </si>
  <si>
    <t>Community Journalism Workshop</t>
  </si>
  <si>
    <t xml:space="preserve">The workshop is an intensive series of community journalism to equip the community members in the production and publication of stories tackling their most prominent and pressing issues at the local level to be disseminated through sustainable local and accessible channels such as community papers, newsletters, and websites. The workshop goal is to have sustainable community publications from selected individuals who underwent training to continue to produce quarterly output.  </t>
  </si>
  <si>
    <t xml:space="preserve">UP Journalism Club </t>
  </si>
  <si>
    <t>NCRwide</t>
  </si>
  <si>
    <t xml:space="preserve">Putong: Hibla Kultura Filipina </t>
  </si>
  <si>
    <t>July-Sept. 2019</t>
  </si>
  <si>
    <t>Provincial Government of Davao Oriental</t>
  </si>
  <si>
    <t>May - July 2019</t>
  </si>
  <si>
    <t xml:space="preserve">Linag Arts and Culture Network, Inc, </t>
  </si>
  <si>
    <t>CALABARZON</t>
  </si>
  <si>
    <t>Honoring the ancestors of the Indigenous Peoples</t>
  </si>
  <si>
    <t>Festival of performances and  textile exhibit of the different cultural communities and from Bukidnon and South Cotabato.</t>
  </si>
  <si>
    <t>Aug. 2019</t>
  </si>
  <si>
    <t xml:space="preserve">Federation of Tribal Youth Council </t>
  </si>
  <si>
    <t xml:space="preserve">Artist Production Accessories and Resource Services Association, Inc. </t>
  </si>
  <si>
    <t>Pag-aaral sa Sosyolingwistiks at Diglosyal varayti ng Surigao non  para sa pagbuo ng Ortograpiya at Glosaryo ng Surigao del Norte</t>
  </si>
  <si>
    <t xml:space="preserve">Pag-aaral sa sosyolingwistiks at diglosyal varayti ng Surigao del Norte bilang paghahanda sa pagbuo ng Ortograpiya at Glosaryo ng Surigao del Norte </t>
  </si>
  <si>
    <t>Surigao State College of Technology</t>
  </si>
  <si>
    <t>Surigao del Norte</t>
  </si>
  <si>
    <t xml:space="preserve">Seminar-writeshop sa Panitikang Pangasinan </t>
  </si>
  <si>
    <t xml:space="preserve">Tatlong araw na pagsasanay para sa 150 na guro sa  elementary at sekondarya sa Filipino  na  makalikha ang mga guro ng mga lokalisadong akda at genre ng panitikang Pangasinan na may pagsasalin sa Filipino. Ang mga akdang ito ay titipunin at gagawing isang aklat at gagamitin sa pagtuturo sa Mother Tongue.  </t>
  </si>
  <si>
    <t>DepEd Division of Dagupan</t>
  </si>
  <si>
    <t>Palihan sa Wika, Panitikan, at Araling pangkultura sa Marinduque</t>
  </si>
  <si>
    <t>April 10-12, 2019</t>
  </si>
  <si>
    <t>Marinduque National High School</t>
  </si>
  <si>
    <t>Marinduque</t>
  </si>
  <si>
    <t xml:space="preserve">Pansangay na pagsasanay sa kritikal na nilalaman ng Filipino 8 </t>
  </si>
  <si>
    <t xml:space="preserve">Pagsasanay sa kritikal na nilalaman ng Filipino 8 na bubuuin ng pagsusuri ng akdang pampanitikan, dokyu-film, komiks strip, pelikula, at iba pa, matutuo ng mg malikhain at epektibong estratehiya sa pagtuturo ng panitikan at kasanayang pangwika, at makapagsagawa ng pakitang-tuo para sa Filipino 8. </t>
  </si>
  <si>
    <t>Aug. 16-18, 2019</t>
  </si>
  <si>
    <t>DepEd Region of Pangasinan</t>
  </si>
  <si>
    <t>Research on the cultural beliefs and practices of the fishing households in the coastal municipality of Sagñay that influence their participation in local development initiatives. The study  aims to contribute to the knowledge base on the cultural beliefs and practices in the 4th district of Camarines Sur and formulate a reliable basis on community development initiatives for coastal communities</t>
  </si>
  <si>
    <t>Maria Christina G. Gumba</t>
  </si>
  <si>
    <t>CamSur</t>
  </si>
  <si>
    <t>Yakan Literary Arts Utilization: Literary Arts Literacy, Practice and Attitude among the Yakan Youth Millenia</t>
  </si>
  <si>
    <t>Feb. 2-28, 2019</t>
  </si>
  <si>
    <t>Basilan Peoples Conference</t>
  </si>
  <si>
    <t>Basilan</t>
  </si>
  <si>
    <t>Pagbuo ng multilingguwal na katawagan- Pangasinan-Ilokano-Filipino-Ingles</t>
  </si>
  <si>
    <t>Pagbubuo ng isang kuwadrelingguwal na Katawangan ng Pangasinan na may salin sa Ilokano-Filipino- Ingles. Ang proyekto ay magkakaroon ng 2000 mga salitang Pangasinan na may katumbas sa wikang Ilokano, Filipino at Ingles.</t>
  </si>
  <si>
    <t>Jan-Sept 2019</t>
  </si>
  <si>
    <t>Joselito Daguison</t>
  </si>
  <si>
    <t>Cultural Educators Forum</t>
  </si>
  <si>
    <t>This three-day cultural summit brings to the attention of the participants the various windows from where Philippine culture is perceived and understood. Complex and richly varied, Philippine cultures are produced in the intersecting axes of history, geography and constituted by politics, economics, religious and other social forces. By providing myriad access to the multifaceted Philippine cultures, the participants can use the valuable pieces of information to enrich and enliven their contextualized discussions of the different topics in Basic Education, Junior and Senior High School, and also the Tertiary Level, by bringing to the fore, local and indigenous knowledge which are vital in culture-based instruction.</t>
  </si>
  <si>
    <t>Jan-Nov 2019</t>
  </si>
  <si>
    <t>Kultura Ko, Like-Ko!</t>
  </si>
  <si>
    <t>Gawad Rolando S. Tinio sa Tagasalin</t>
  </si>
  <si>
    <t>Project of the National Committee on Language and Translation (NCLT) to encourage Filipino writers to translate relevant literary works from its source language to Filipino, in pursuant to the NCCA charter that encourages and monitors a comprehensive translation program which shall make works by Filipinos and selected foreign classics equally accessible to Filipino as well as international readers</t>
  </si>
  <si>
    <t>The National Commission for Culture and the Arts has constituted a new program called Research Grants Program to encourage critical thinking through research studies on various aspects of culture and the arts pursuant to Sec. 12 Par. (a), Subpar (6) of RA 7356 which states that “Encourage and support research into Philippine artistic traditions which may be adopted for the creation of contemporary forms”</t>
  </si>
  <si>
    <t xml:space="preserve">Support for TESDA Program Creative Industry Qualification Standards and Development of Culturally Sensitive Modules for TESDA 
</t>
  </si>
  <si>
    <t xml:space="preserve">HULAGWAY: Dokumentaryo ng mga Wika at Kulturang Filipino  </t>
  </si>
  <si>
    <t>Mga dokumentaryo ng isang pangkat o kumunidad na hindi pa ganoong napagtutuunang-pansin. Isasalin at itatampok sa wikang Filipino ang kanilang mga epiko at kuwentong bayan sa digital format na tatagal mula 10-20minuto</t>
  </si>
  <si>
    <t>Federation Of International Cable T.V. Association Of The Philippines</t>
  </si>
  <si>
    <t>TAGA-ALOG</t>
  </si>
  <si>
    <t xml:space="preserve">Philippine Educational Theater Association, Inc. </t>
  </si>
  <si>
    <t>Metro Manila</t>
  </si>
  <si>
    <t>Think Green Anahawan</t>
  </si>
  <si>
    <t>The proposal is a clean and green drive of the LGU which calls for a participatory involvement of barangay street sweepers, bantay tubig and bantay gubat in cleaning and collecting garbage mostly sachets or plastic aluminum and turn these trash into useful materialssuch as container for seed banks and nurseries, and plant these seedlingsduring the Arbor Day greening program of the LGU</t>
  </si>
  <si>
    <t>January</t>
  </si>
  <si>
    <t>Municipality of Anahawan</t>
  </si>
  <si>
    <t>Southern Leyte</t>
  </si>
  <si>
    <t>Habang May Retaso, May Trabaho: Pagtaguyod ng Sining at Kultura sa Pamamagitan ng Gawaing Upcycling</t>
  </si>
  <si>
    <t>January - November</t>
  </si>
  <si>
    <t>Philippine institute of Interior Designers</t>
  </si>
  <si>
    <t>Habang May Retaso, May Trabaho</t>
  </si>
  <si>
    <t>March - October</t>
  </si>
  <si>
    <t>City of Isabela, Basilan</t>
  </si>
  <si>
    <t>Laman+Loob 2019: Alay na Sining sa Inklusibong Lipunan</t>
  </si>
  <si>
    <t xml:space="preserve"> February - November</t>
  </si>
  <si>
    <t>Council of Interior Design Educators</t>
  </si>
  <si>
    <t>(TBA, 1 resettled community in Luzon)</t>
  </si>
  <si>
    <t>Espasyo 9: The Journal of Philippine Architecture and Allied Arts</t>
  </si>
  <si>
    <t xml:space="preserve">January - May </t>
  </si>
  <si>
    <t>Glenn Orbon</t>
  </si>
  <si>
    <t>Capacity Building for the Sanguniang Bayan Members in Development Policies and Initiatives on Heritage and Urban Design Zoning</t>
  </si>
  <si>
    <t>LGU of Sindangan, Zamboanga del Norte</t>
  </si>
  <si>
    <t>Zamboanga del Norte</t>
  </si>
  <si>
    <t>Bataan Cultural Hub</t>
  </si>
  <si>
    <t>The proposal aims to establish a cultural hub that shall house the cultural, economic and political history of the Province of Bataan, maximizing the potentials of the old capitol through a team of architects, engineers and heritage conservation focal person</t>
  </si>
  <si>
    <t>May - November</t>
  </si>
  <si>
    <t>Provincial Government of Bataan</t>
  </si>
  <si>
    <t>Bataan</t>
  </si>
  <si>
    <t>Kapampangan Cultural Center: The Future Home of Kapampangan Heritage</t>
  </si>
  <si>
    <t>June - November</t>
  </si>
  <si>
    <t>Foundation for Lingap Kapampangan</t>
  </si>
  <si>
    <t>Lunhaw ng Dapit: The Birds of Paradise Vegetative Enrichment Project</t>
  </si>
  <si>
    <t>January- December</t>
  </si>
  <si>
    <t>Zamboanga del Sur</t>
  </si>
  <si>
    <t>Habang May Retaso, May Trabaho (Abaca and Piña Cloth Retaso)</t>
  </si>
  <si>
    <t xml:space="preserve">The project aims to create novelty items out of piña cloth and abaca retazos through a capacity building workshop among the parents of PWDs at the Stimulation and Therapeutic Activity Center. The products created from the capacity building shall provide a livelihood for the family of these PWDs </t>
  </si>
  <si>
    <t>September</t>
  </si>
  <si>
    <t>Stimulation and Therapeutic Activity Center</t>
  </si>
  <si>
    <t>Aklan</t>
  </si>
  <si>
    <t>Mindanao Film Festival 2019</t>
  </si>
  <si>
    <t>The 17th year of MFF will include a showcase of selected feature and short films that were presented at the previous MFF through the Festival Tour from September to October, a Masterclass in Directing, and a conversation discussing the role of film and storytelling in championing the issues that matter through the Movers and Shakers Forum.</t>
  </si>
  <si>
    <t>December 3-10</t>
  </si>
  <si>
    <t>Davao Autism Intervention Center Foundation, Inc.</t>
  </si>
  <si>
    <t>Davao del Sur</t>
  </si>
  <si>
    <t>NABIFILMEX 7 will be a competition of short films with 2 categories: Comval Films and Open Category. Build-up activities like Sine Indie Filmmaking Workshop and Road Shows will happen from May to August. During the festival proper, screenings and masterclasses such as Films in Education by proposed speaker Edward Cabagnot and Advance Cinematography and Editing by Arbi Barbarona will be held.</t>
  </si>
  <si>
    <t>Sep 18-20</t>
  </si>
  <si>
    <t>Municipal Tourism Council of Nabunturan, Inc.</t>
  </si>
  <si>
    <t>50 teachers, at least 10 participants for Advance Cinematography Masterclass; 800 audience</t>
  </si>
  <si>
    <t>28 films</t>
  </si>
  <si>
    <t>CINEMAGIS 11 - Northern Mindanao's Digital Short Film Festival (Celebrating Eleven Years of Film Experience and Excellence)</t>
  </si>
  <si>
    <t>A film network collective which showcases the harvest of the rich and abundant film projects and outputs by the student and senior filmmakers in Northern Mindanao. The festival has both competitive and non-competitive programs and revolves around the themes such as Peace, Cultural Solidarity, Human Rights, Gender and Development, Harmony with the Environment, Cultural Understanding and Awareness and Life's funny and subtle contradictions.</t>
  </si>
  <si>
    <t>Jan 23-26</t>
  </si>
  <si>
    <t>Xavier University [Renewal]</t>
  </si>
  <si>
    <t>300 participants, 3,500-5,000 audience</t>
  </si>
  <si>
    <t>15-20 short films</t>
  </si>
  <si>
    <t>Animahenasyon 2019: The 13th Philippine Animation Festival</t>
  </si>
  <si>
    <t>The festival features and grants awards to various animation works of both aspiring and professional animators in the country through a competition. Forum, workshops, and other venues for interaction and sharing that will enhance the art, craft and business of animation will also be mounted.</t>
  </si>
  <si>
    <t>November 8-9</t>
  </si>
  <si>
    <t>Animation Council of the Philippines, Inc.</t>
  </si>
  <si>
    <t>700-900 delegates (professionals and students)</t>
  </si>
  <si>
    <t>150 entries</t>
  </si>
  <si>
    <t>“With the fast changing technology and a competitive filmmaking industry dominated by men, women make their voices heard through the medium of documentary.”</t>
  </si>
  <si>
    <t>Jan-Jun</t>
  </si>
  <si>
    <t>Reyes, Jayneca Jeselle</t>
  </si>
  <si>
    <t>1 film</t>
  </si>
  <si>
    <t>Elehiya sa Paglimot (An Elegy to Forgetting)</t>
  </si>
  <si>
    <t>"An Elegy to Forgetting is a deeply personal documentary that delves into the challenges and struggles a family faced during their father's battle with Alzheimer's Disease. Taken from the filmmaker's point of view, the film gives a first-hand look at the painful yet poignant journey through the scars left by the father's worsening memory loss."</t>
  </si>
  <si>
    <t>Jan-April</t>
  </si>
  <si>
    <t>Brugada, Kristoffer</t>
  </si>
  <si>
    <t>PAMANA: Kalinangan ng Mendez Cavite (Film Documentary)</t>
  </si>
  <si>
    <t>"Sa Film Documentary na PAMANA: Kalinangan ng Mendez Cavite, sisiyasatin ang kasaysayan ng munisipalidad ng Mendez bilang bahagi ng Cavite at ng Pilipinas. Sa pagpapatuloy, susuriin ang ilang mga tradisyon at ritwal na ginagawa kaugnay ng selebrasyon ng mahahalagang pangyayari sa simbahan at sa bayan. Bunga ang ilan dito ng ilang mga nakalipas na pangyayaring naranasan ng komunidad at ng ating bansa sa iba’t ibang yugto ng panahon. Kukunin din ang personal an ginagawa ng ilang pamilya sa Mendez kaugnay ng ilang pagdiriwang na ito. Ang pag-uugat at ang paghahabi ng local na perspektibo ang siyang pagpapalawak at pagpapalalim ng pananaw sa nasyonal na kultura ng Pilipinas. Sa huli, nilalayon ng Film Documentary na PAMANA: Kalinangan ng Mendez, Cavite na ito na makalap ang mga tradisyon, ritwal, at karagdagang impormasyon sa local na kasaysayan na nanatili sa alaala at unti-unti nang kumukupas at naglalaho sa paglipas ng panahon."</t>
  </si>
  <si>
    <t>Jan-May</t>
  </si>
  <si>
    <t xml:space="preserve"> Cayanes, Dexter B.</t>
  </si>
  <si>
    <t>Annak Ti Karayan (Children of the River)</t>
  </si>
  <si>
    <t>Jan-Mar</t>
  </si>
  <si>
    <t>Cariaga, Maricel C.</t>
  </si>
  <si>
    <t>Quirino</t>
  </si>
  <si>
    <t>Panggatong Para Sa Punong Nagmamahal (A Hearth for the Loving)</t>
  </si>
  <si>
    <t>Entico, Rico</t>
  </si>
  <si>
    <t>Kulariut</t>
  </si>
  <si>
    <t>Holy Angel University-Center for Kapampangan Studies</t>
  </si>
  <si>
    <t>I Dyed my Hair Blonde - Short Film</t>
  </si>
  <si>
    <t>"The famous five-member Korean pop boy-band “FUSION” arrives in the Philippines for their first ever solo concert in the country. MALONA (20s), an assistant hairstylist in a Korean hair salon is hoping to attend "the concert to get a glimpse of her idols – but the tickets are already sold-out. A normal day continues in the salon as various Korean enthusiasts enter the shop to get their desired looks. In the midst of her work, Malona overhears one of her clients selling an overpriced concert ticket. Ten minutes before “FUSION IN MANILA 2017” starts, Malona rushes to the concert venue hoping to catch a dream of a lifetime.</t>
  </si>
  <si>
    <t>Garilao, Ramon Alberto L.</t>
  </si>
  <si>
    <t>REFLEXIVE Cinema: Films on Filipino Filmmaking</t>
  </si>
  <si>
    <t>A once-a-month screening of full-length films that are about Filipino filmmaking, from the silent era until the current indie scene is going to be held at the CCP Tanghalang Manuel Conde. Resource speakers will be invited to share their knowledge and thoughts about each film or the topic at hand. A souvenir program of the events, with transcripts of the talks during each screening will be published.</t>
  </si>
  <si>
    <t>Society of Filipino Archivists for Film (SOFIA)</t>
  </si>
  <si>
    <t>Cinekasimanwa 7: Western Visayas Film Festival 2019</t>
  </si>
  <si>
    <t>CineKasimanwa which means "films by kababayan" or "films for kababayan" is a film festival which envisions to feature, support, encourage and promote Ilonggo Cinema to the region and the entire country. On its seventh edition, CineKasimanwa will focus on Karay-a Films and will center on the theme “Nature and Mysticism”.</t>
  </si>
  <si>
    <t>Dec 1-17</t>
  </si>
  <si>
    <t>Province of Antique - Provincial Tourism Office</t>
  </si>
  <si>
    <t>50 filmmakers, 3,000 audience</t>
  </si>
  <si>
    <t>25 short films, 5 full-length</t>
  </si>
  <si>
    <t>Antique</t>
  </si>
  <si>
    <t>SineBugsay 2019: Sailing Our Stories</t>
  </si>
  <si>
    <t>A 3-day film festival which aims to serve as a platform to exhibit stories of Caraganon, hone the skills of aspiring filmmakers, uphold the cultural diversity of Caraga and inspire the filmmakers to do original films and patronize Philippine Cinema through screenings, scriptwriting and cinematography workshops and competition. It plans to hold a community extension service to the Home of Abandoned Children in Butuan City through the funds and supplies raised through SineBugsay.</t>
  </si>
  <si>
    <t>May 9-11</t>
  </si>
  <si>
    <t>Saint Michael College of Caraga</t>
  </si>
  <si>
    <t>30 participants, 1,000 audience</t>
  </si>
  <si>
    <t>10 films</t>
  </si>
  <si>
    <t>Agusan del Norte</t>
  </si>
  <si>
    <t>11th Pandayang Lino Brocka Political Film and New Media Festival</t>
  </si>
  <si>
    <t>The desired approach for the 11th year of the film festival is to partner a Lino Brocka film with a film produced from the local school venue. A film from a general call for submissions would also be partnered with the Lino Brocka film and the local film. The festival will focus on workers, urban poor and indigenous peoples.</t>
  </si>
  <si>
    <t>August to October</t>
  </si>
  <si>
    <t>Tudla Productions Group, Inc</t>
  </si>
  <si>
    <t>10 schools, 10 communities and 10 workplace</t>
  </si>
  <si>
    <t>A Thousand Tears (A Movie About 3 Unsung Heroes that are Printed on the Philippines One Thousand Peso Bill)</t>
  </si>
  <si>
    <t>"A Thousand Tears is based on the true story of how a woman, well into her 8th decade of life, fortuitously remembers how her life as a young girl came into contact briefly with the lives of three unsung heroes of World War 2 Philippines."</t>
  </si>
  <si>
    <t>Asensio, Fides C.</t>
  </si>
  <si>
    <t>Mga Bayaning Ayta</t>
  </si>
  <si>
    <t>“Ang mga katutubong Ayta ay isa sa nakipaglaban para sa kapayapaan at higit sa lahat ay para a kalayaan ng ating bansa mula sa pananakop ng mga Hapon noong ikalawang Digmaang pandaigdig. Ang kuwento ng kanilang mga naging kontribusyon sa ating bansa at lipunan, sa paghubog ng ating pagka Pilipino ay bibigyan ng halaga at higit sa lahat, ang istorya rin ng kagitingan ni Col. Kudiaro Laxamana, isang katutubong Aeta at nang Aeta Squadron (Bruce Squadron) ang bibigyan buhay at pagkilala sa dokyumentaryong ‘MGA BAYANING AYTA’”</t>
  </si>
  <si>
    <t>Sacueza, Donnie T.</t>
  </si>
  <si>
    <t>Bookings with Karl Castro: A Youtube Channel on Philippine Books</t>
  </si>
  <si>
    <t>The project shows and harnesses the multidisciplinary effort needed in making books. The bookmaking process—and the talents therein will—will be translated into a cinematic form through a Youtube channel composed of 10 episodes which will feature interviews with a history book author, children’s book author, poet or fictionist, young adult author, an illustrator, book designer, photographer on his/her photobook, book seller, book recommendation to a letter sender, and an interview with a celebrity on what he/she is currently reading.</t>
  </si>
  <si>
    <t>April to August</t>
  </si>
  <si>
    <t>Castro, Karl Fredrick M.</t>
  </si>
  <si>
    <t>10 episodes</t>
  </si>
  <si>
    <t>Promoting Filipino Film History Through The Philippine Cinema Centennial Screenings</t>
  </si>
  <si>
    <t>Marketing, distribution and exhibition of educationally-relevant films (documentaries) that have been made by the proponent in the past that were financed in part by the NCCA. The five-hour long documentaries and one short film will be programmed in schools and universities and public spaces nationwide. Before the screenings, faculty workshops will be held to give teachers the skills in “reading” the films and teaching them to students.</t>
  </si>
  <si>
    <t>January to November</t>
  </si>
  <si>
    <t>Deocampo, Nick</t>
  </si>
  <si>
    <t>Producing, Pitching and Capability Building Lecture Series</t>
  </si>
  <si>
    <t>It aims to connect regional stories and independent filmmakers to experts, funders, potential supports, mentors and possible collaborators. Desired outcomes include: filmmakers/regional stories getting support at the end of the pitch either through script development, being invited to an international story lab, seed grant, festival semi-finalist slot, equipment support, social impact support, or any collaborative opportunities available to raise the profile of selected regional stories and filmmakers.</t>
  </si>
  <si>
    <t>February</t>
  </si>
  <si>
    <t>DAKILA - Philippine Collective for Modern Heroism, Inc.</t>
  </si>
  <si>
    <t>Negros Oriental</t>
  </si>
  <si>
    <t>Dancesport Grassroots Challenge 2019</t>
  </si>
  <si>
    <t xml:space="preserve">Dancesport Grassroots Challenge is a dance training and a competition that teaches Dancesport. During this month-long event, it will train youths in skills in Dancesport as prescribed by the World Dancesport Federation. This training-competition is for children from underprivileged families in Cebu who were exposed to negative influences like drug abuse and petty crimes. The project will be implemented in different  barangay sports complex, elementary school gyms and the finals will be held in Robinsons Galleria Cebu. Children who will participate in this project will be involved in training and  competition, and they will pre-occupied to the point that they will no longer think of abusing drugs or committing petty crimes. </t>
  </si>
  <si>
    <t>July - August</t>
  </si>
  <si>
    <t>DanceSport Team Cebu International Inc.</t>
  </si>
  <si>
    <t>2,000 kids</t>
  </si>
  <si>
    <t>Ballet Philippines 50th Season National Tour</t>
  </si>
  <si>
    <t>For the 50th anniversary celebration of the Ballet Philippines it prepares to conduct an outreach program that aims to reach out and make the original and quality Filipino choreographic gems accessible to provincial communities, schools and LGUs through stretching a showcase of their performances and dance masterclasses. BP is prepared to perform a highly artistic and cultural entertainment that could benefit the teachers and students from secondary and tertiary level. They are targeting to do at least 16 shows and 8 masterclasses in 8 provinces nationwide; Isabela, Nueva Ecija, Benguet, Ilocos, Negros Oriental, Negros Occidental, Iloilo and Cebu. On their repertoire (subject to change) it includes: "Ang Sultan" choreographed by Gener Caringal, "Valse Fantasy" restaged by Nonoy Froilan and Adam Sage after Muneca Aponte, "Ang Pilya" (excerpt) choreographed by William Morgan, and "Bungkos Suite" choreographed by Alice Reyes.</t>
  </si>
  <si>
    <t>May - August</t>
  </si>
  <si>
    <t>Ballet Philippines Foundation Inc</t>
  </si>
  <si>
    <t>1,000 audience per show per LGU</t>
  </si>
  <si>
    <t>Isabela, Nueva Ecija, Benguet, Ilocos, Negros Oriental, Negros Occidental, Iloilo, Cebu</t>
  </si>
  <si>
    <t xml:space="preserve">Bol-anong Kahanas: Dance Concert Series </t>
  </si>
  <si>
    <t xml:space="preserve">An avenue for local dance groups to hone and showcase their prowess and enable the community to appreciate the richness of the dance genre in its various expressions. The project will happen in January to March and it will conduct an audition, workshops, rehearsals and the dance concert series itself. The occasion will focus only on one genre at a time and will be presented by their local dance groups by giving them a chance to showcase their respective dance signature in a one and half hour shows. Seven (7) shows will be produced in seven (7) different venues in Bohol: Tagbilaran Friendship Park, Island City Mall Activity Center, Abatan River Theater, Bohol Cultural Center, Holy Name University Gym and University of Bohol Gym. </t>
  </si>
  <si>
    <t>January, February and March 2019</t>
  </si>
  <si>
    <t>Mayor John Gessnell Baba Yap - City Government of Tagbilaran</t>
  </si>
  <si>
    <t>300 participants; 5,000 audience</t>
  </si>
  <si>
    <t>Medal: Gai Ede Mangunguda</t>
  </si>
  <si>
    <t xml:space="preserve">Medal: Gai de Mangunguda translated as Dances on Youth Day Celebration. It has a daily workshop in dance for a week participated by the youth coming from different barangays, employees of the municipal government and DepEd teachers from Maguindanao District. It also has a performance concert as a component activity of the Sulagad Festival. The main objective is to teach the youth about the traditional dances of Teduray and Maguindanao. </t>
  </si>
  <si>
    <t>Municipal Government of South UPI, Maguindanao</t>
  </si>
  <si>
    <t>4,000 audience</t>
  </si>
  <si>
    <t>Maguindanao</t>
  </si>
  <si>
    <t>Kalan-Unon Festival</t>
  </si>
  <si>
    <t>A workshop and a cultural presentation for the enhancement of various processes and techniques on making Kalan-Unon (native delicacies). The project objective is to train 30 unskilled and unemployed women of 10 barangays in their municipality, this is to help them for the consumption of their families and for their livelihood as well. Prior to the main celebration of the festival, it will conduct first a pre-festival activity such as to display or to showcase varieties of their famous kalan-unon to let the tourists and also locals to have a taste of their specialties. The cultural dances will be performed by a clustered of schools from primary, elementary and high school of 10 barangays. Its main goal is to give emphasis on the transfer of knowledge from our ancestors to younger generations.</t>
  </si>
  <si>
    <t>July 26.</t>
  </si>
  <si>
    <t>10,000 audience</t>
  </si>
  <si>
    <t>Guling-Guling Festival 2019</t>
  </si>
  <si>
    <t xml:space="preserve">A cultural celebration happening annually a few days before the Lenten Season in Paoay, Ilocos Norte. It is to celebrate the Paoayenos religious and fun-loving attitude, for them to enjoy to their hearts all kinds of merrymaking before the Lenten Season. One of the festival's  highlight is the street dancing  normally happens on Tuesday before the Ash Wednesday and it is being participated by 31 barangays of the municipality. Tourists and locals gather together in a designated place to taste a sample of the town's native delicacy "binugbog", and native wine"basi". Other components of the festival are boodle fight, essay writing contest, photo exhibit, fashion show using the Paoay Inabel  Cloth, revival of Ilocano folk songs, Paoay Fusion and more. The festival's goal for this year are to invite 10 nearby municipalities as guest performers, and to draw a bigger crowd by inviting more tourists, both local and foreign.    </t>
  </si>
  <si>
    <t>March 3 - 9</t>
  </si>
  <si>
    <t>Local Government Unit of Paoay-Ilocos Norte</t>
  </si>
  <si>
    <t>1,250 participants; almost 10,000 audience</t>
  </si>
  <si>
    <t>5 to 10</t>
  </si>
  <si>
    <t>Ilocos Norte</t>
  </si>
  <si>
    <t>Katagman Festival</t>
  </si>
  <si>
    <t>A six (6) day– affair and the highlight of the Oton’s Foundation Day. The festival will showcase the rich history and culture of Oton way back 13th century. It features Agricultural Trade Affair, Sinadya sa Baybay, Fun Run, Laro ng Lahi, On-the-Spot Painting Contest, Awarding of Outstanding Ogtonganons, Search for Hiyas Sang Katagman, Motorboat Race, and main stress are Street Dancing Competition and the Music, Dance and Theater Competition. These events are participated by the 37 barangays clustered into 7 tribes. The purpose is to develop local talents and preserves the Ogtonganon cultural heritage.</t>
  </si>
  <si>
    <t>April 28 - May 3</t>
  </si>
  <si>
    <t>Municipality of Oton, Iloilo</t>
  </si>
  <si>
    <t>5,000 audience</t>
  </si>
  <si>
    <t xml:space="preserve">Ikkis Ti Candon: Dance and Music Festival
</t>
  </si>
  <si>
    <t xml:space="preserve">A nine-day seminar/ workshop within a festival celebration aims to train professionally their home-grown talents and provide them opportunities to develop dancing techniques that highlights and promotes the city's products and tradition.        
</t>
  </si>
  <si>
    <t>January to March</t>
  </si>
  <si>
    <t>Local Government Unit of Candon City, Ilocos Sur</t>
  </si>
  <si>
    <t>80 participants; 5,000 audience</t>
  </si>
  <si>
    <t>Ilocos Sur</t>
  </si>
  <si>
    <t>October</t>
  </si>
  <si>
    <t>2019 Zambayle Street Dancing Competition</t>
  </si>
  <si>
    <t xml:space="preserve">Zambayle Street Dancing Competition is one of the highlights of the Dinamulag Mango Festival of Iba, Zambales. The competition is open to all agencies, schools, municipalities, groupings within the province. Hundred dancers and musicians expect to perform dressed in colorful mango inspired costumes adorned with matching headdresses dancing and chanting lively down streets of Iba in a street parade. The viewing public will be witnessing a spectacular and energetic focal presentation and showdown of all competing groups. </t>
  </si>
  <si>
    <t>April 8.</t>
  </si>
  <si>
    <t>Provincial Government of Zambales</t>
  </si>
  <si>
    <t>1,500 participants; 10,000 to 15,000 audience</t>
  </si>
  <si>
    <t>Zambales</t>
  </si>
  <si>
    <t>Revisiting the Cradle of Christianity in the Philippines thru Sinugdan Festival</t>
  </si>
  <si>
    <t xml:space="preserve">A festival mainly portrays the reenactment of the First Mass in the Philippines and the setting of the community prior to the arrival of the Spaniards, and also the ways of living as fishermen and farmers; all these are portrayed through dances and drama. It is entirely different from the other known festivals as it merely centralizes on the historic and religious event that happened almost 500 years ago. The festival is believed to deepen the spiritual commitment of the people, and promote and strengthen the love to uphold Filipino traditions and culture. </t>
  </si>
  <si>
    <t>March 31.</t>
  </si>
  <si>
    <t>Municipality of Limasawa</t>
  </si>
  <si>
    <t>80 to 100 contingent; 10,000 audience</t>
  </si>
  <si>
    <t>80 to 100</t>
  </si>
  <si>
    <t>Dinaklisan Festival</t>
  </si>
  <si>
    <t>Dinaliksan Festival is a means of thanksgiving to the Lord through the intercession of our Lady of Peace and Good Voyage for the bountiful blessings the water of Currimao and endow its people. It is desire to continue celebrating and improving the conduct of the festival to sustain the interest of the officials and the community. It is through this activity that the people specifically the dancers could display their proper dance skills, abilities and attitude. Other festival components are: competition on Best Float, Best Costume and Biggest Delegation agro- Industrial Fair.</t>
  </si>
  <si>
    <t>April 28 - May 1, 2019</t>
  </si>
  <si>
    <t>Municipality of Currimao</t>
  </si>
  <si>
    <t>Creation of Kultura Akean Performing Arts Guild</t>
  </si>
  <si>
    <t xml:space="preserve">Kultura Akean Performing Arts Guild is a cultural ensemble of the Provincial Government of Aklan serves as the province's pool of cultural entertainers and provides warmth Aklanon welcome reception and performances of Aklanon songs and dances geared towards showcasing the province's rich culture and heritage. The proponent determined the need for this project to address the following issue: high cost of hiring an Ati Atihan group to provide a welcome reception for the guest of the province; lack of existing and sustainable program for the promotion and development of Aklan culture; inadequate visibility and awareness of the true and distinct Aklanon culture to the visitors of the province. The project will be hiring regular and job order employees who will undergo auditions to become a member. Essentially, this project will help promote and showcase Aklan's rich culture, history and traditions. </t>
  </si>
  <si>
    <t>Aklan Provincial Tourism Office</t>
  </si>
  <si>
    <t>PAMANA: The Philippine History in Movement</t>
  </si>
  <si>
    <t xml:space="preserve">The production will be a narration of the Philippine History through various artistic expressions primarily dances. It will showcase pre-colonial, colonial and post-colonial periods through the different dances supported by various expressions such as music and drama. The city will collaborate with the Department of Education and implement to its target audience, the students. For them to expose their young minds to the kind of endeavor that is a good way to start fostering and protecting cultural legacy. Also, the project is viewed to open for possible cultural exchange arrangement in the different regions. </t>
  </si>
  <si>
    <t>August 31.</t>
  </si>
  <si>
    <t>City of Biñan, Laguna</t>
  </si>
  <si>
    <t>1,000 participants; 5,000 audience</t>
  </si>
  <si>
    <t>Laguna</t>
  </si>
  <si>
    <t>National Dance Competition 2019</t>
  </si>
  <si>
    <t>A two (2) day competition that will bring together all dance enthusiasts of all genres of dance in a showcase of dance talents. The Dance Committee envisions this project to gather all dance sectors in an event that will highlight the diversity of dance in the Philippines. The competition will be participated, by dance artists and choreographers of Folk, Contemporary, Ballroom and Hip-hop Dances.</t>
  </si>
  <si>
    <t>Negros Oriental Culture and Arts Foundation Inc.</t>
  </si>
  <si>
    <t>200 participants; 5,000 audience</t>
  </si>
  <si>
    <t>Turning Point XXII: Filipino Folk Unfolded</t>
  </si>
  <si>
    <t xml:space="preserve">Turning Point is a yearly dance concert performed by Montevista National High School Dance Theater Company in Compostela Valley. It is accompanied by their most talented students and alumni that aims to promote artistry and excellence through traditional Filipino dances and its fusion to modern hip hop. It will happen at the Municipal Gymnasium of Montevista, Compostela Valley and it is normally enjoyed by their local community and neighboring municipalities. </t>
  </si>
  <si>
    <t>February 23.</t>
  </si>
  <si>
    <t>Montevista National High School Dance Theater Company</t>
  </si>
  <si>
    <t>Pinaghiusang Sayaw: Concert Dance Series</t>
  </si>
  <si>
    <t>A dance concert series featuring original works by some of Dumaguete's outstanding groups. It focuses on local themes and narratives to sustain the local dance traditions and to encourage unity in dance in their community by collaborating with other dance groups and artists. Some of the groups are the Kahayag Dance Company, Sidlakan Dance Company, Silliman University School of Ballet, SKIP Dance Family, Dumaguete Dancesport Team among others. It aims to ensure that local works and artists could be a source of great pride in the pursuit of national identity by making dance productions that are more relevant to the lives of people of Dumaguete and nearby municipalities.</t>
  </si>
  <si>
    <t>July</t>
  </si>
  <si>
    <t>Pinikpikan Street Dance Competition</t>
  </si>
  <si>
    <t xml:space="preserve">A culinary festival with a highlight of a street dance competition, which is being participated by all secondary schools in the municipality. The festival serves as an opportunity for the community to come together to renew and forge closer relationships and understand better their identity as a person. </t>
  </si>
  <si>
    <t>Local Government Unit of Rizal, Kalinga</t>
  </si>
  <si>
    <t>250 participants; 1,000 audience</t>
  </si>
  <si>
    <t>Kalinga</t>
  </si>
  <si>
    <t>Manchatchatong Festival Celebration</t>
  </si>
  <si>
    <t>A festival celebration features cultural street dance, cultural competitions, cultural games and rituals. Manchatchatong means "to gather together" so this festival is an opportunity for the locals of Balbalan and other nearby municipalities like Tabuk City, Pinukpuk, Pasil and also foreign tourists to come join the celebration. To entertain the locals and visitors, each sub-tribe of Balbalan presents a certain cultural performance of different kinds, either a native dance which can be pattong and tupayya or native songs which are salidummay and ading or dango. The project aims to enhance their cultural performances, but due meager funds of their LGU, performers have a hard time in their preparations so it comes with an idea of providing them a greater amount of cash prizes.</t>
  </si>
  <si>
    <t>March 1-3</t>
  </si>
  <si>
    <t>Local Government Unit of Balbalan, Kalinga</t>
  </si>
  <si>
    <t xml:space="preserve">5,000 audience </t>
  </si>
  <si>
    <t>6th Interpretative Dance Competition Festival</t>
  </si>
  <si>
    <t>The Interpretative Dance Festival Competition is the first in the Philippines that uses the art of dance as a medium to educate, inculcate, propagate, values, to appreciate and ponder upon trying to conscientize individual to change for the better. The festival aims to minimize the sensual, wild angry dance movement craze today and spread the highest form of dance and that is interpretative ballet. The proponent is hoping that this can be revitalized and serve as the vehicle for social change. It will invite H.S. and college students to join and by using dance to teach values, performing dances with social issues, trying to find solutions to the problem, getting the youth involved in social change and development.</t>
  </si>
  <si>
    <t>May</t>
  </si>
  <si>
    <t>15 schools (15-30 students per school)</t>
  </si>
  <si>
    <t>Handayanan Festival (Festival of Music &amp; Dances)</t>
  </si>
  <si>
    <t xml:space="preserve">A rural dance festival  featuring performances by its own town people who have talents in music and dancing. Handayanan means resting place for fisherfolks and villagers' bancas. Basically, this festival is to bring-out hidden-talents of the local choreographers, costume designers and visual performing artists that the town boost.  </t>
  </si>
  <si>
    <t>July 31.</t>
  </si>
  <si>
    <t>Local Government Unit of Hinundayan, Southern Leyte</t>
  </si>
  <si>
    <t>400 participants; 5,000 audience</t>
  </si>
  <si>
    <t>Bani Pakwan Festival 2019</t>
  </si>
  <si>
    <t xml:space="preserve">A festival celebration holding different activities that the tells story of the Pakwan Bani industry. Its components are street dance competition, float parade, visual arts contest, agricultural trade fair games, just to name a few. Street dancing participants are composed of 11 groups with a minimum 50 members per contingent. The festival aims to depict the pakwan industry as continuously evolving sustainable industry and continually developing products originating from the pakwan. </t>
  </si>
  <si>
    <t>Local Government Unit of Bani</t>
  </si>
  <si>
    <t>4,000 participants; 8,000 to 10,000 audience</t>
  </si>
  <si>
    <t>20th Sinawug Festival in Celebration of the 71st Founding Anniversary of the Municipality of Asuncion in Davao del Norte comes September 20, 2019</t>
  </si>
  <si>
    <t xml:space="preserve">As part of the annual founding anniversary of the Municipality of Asuncion, it celebrates their traditions through Sinawug Festival. Sinawug comes from term "Saug", a river in the municipality. Sinawug is a lifestyle, a culture, the phenomena along the river banks of the Saug River. The festival is a weeklong celebration which highlights the street-dancing of Mandaya, Dibabawon and Manguanan Tribes. It is being participated by 6 secondary schools and 15 elementary schools. The champion of the street-dance competition will represent the municipality to the Kadagayaan Festival of the Provincial Government of Davao del Norte. The festival's main goal is to instill the value of knowing the Sinawug Festival, thus providing due respect and preservation of the better known Saug-River. </t>
  </si>
  <si>
    <t>September 20.</t>
  </si>
  <si>
    <t>Local Government Unit of Asuncion</t>
  </si>
  <si>
    <t>3,570 participants; 5,000 participants</t>
  </si>
  <si>
    <t>Davao del Norte</t>
  </si>
  <si>
    <t>Huntahan(An): Forum Theater for Housing Rights and Social Justice Advocacy for the Urban Poor</t>
  </si>
  <si>
    <t xml:space="preserve">The general objective of this project is to empower those who have the least- whether it be power, money, and so on- so that they may engage in the process of liberating themselves and others. Using forum theater as a means of emancipation and mutual liberation, the participants of this training project will learn new skills and knowledge on how to change their world. Also, upon completion the participants will be able to conduct Forum Theater workshops in their own communities. 
The target areas in which the project will be implemented are government housing projects that were once unoccupied, now home to thousands of families, with the overwhelming majority of them coming from poorest of the poor. </t>
  </si>
  <si>
    <t>January 7 to April 28, 2019</t>
  </si>
  <si>
    <t>SIKAD (Sining Kadamay)</t>
  </si>
  <si>
    <t>'Pandi, Bulacan</t>
  </si>
  <si>
    <t>Higit Pa 'Sang Daang Pulo</t>
  </si>
  <si>
    <t xml:space="preserve">Celebrating its ten years of existence, the DepEd Alaminos City Teachers Performing Society will be mounting and producing a theater performance entitled Higit Pa 'Sang Daang Pulo that will feature the local heritage of the town. 
The project aims to engage teachers in the whole process of a theater production and to showcase the varied local stories of the town, particularly that of the Hundred Islands and teachers’ challenges in localizing teacher education.
</t>
  </si>
  <si>
    <t>March  2019</t>
  </si>
  <si>
    <t>Department of Education Alaminos</t>
  </si>
  <si>
    <t>Alaminos</t>
  </si>
  <si>
    <t xml:space="preserve">Panaghuy sang Kabata-an (Lamentation of Children) </t>
  </si>
  <si>
    <t xml:space="preserve">The theatrical presentation is based on stories of children whose rights were neglected and violated. The set is in urban poor community and in Hacienda (rural community). Most of the actors/actresses and production crew were victims themselves coming from the theater groups of four (4) faith-based organizations who are members of CAJDEN Teatro Hugot.
The proposed project will be implemented during the Children's Month Celebration in November 2019 in three school campuses and Christmas vacation at least 7 communities. 
The purpose of this project is to raise level of consciousness of children and parents’/duty bearers/ stakeholders against child labor, other forms of abuses and exploitation and to promote children's rights.
</t>
  </si>
  <si>
    <t>October to December 2019</t>
  </si>
  <si>
    <t>Christian Advocates for Justice and Development in Negros, (CAJDEN) Inc</t>
  </si>
  <si>
    <t>20 actors, 6500 in communities, 1500 teachers and students.</t>
  </si>
  <si>
    <t>Senakulo 2019</t>
  </si>
  <si>
    <t>April 15-21, 2019</t>
  </si>
  <si>
    <t>Samahang Nazareno Inc</t>
  </si>
  <si>
    <t>Cainta</t>
  </si>
  <si>
    <t>Ang Ibong Liw-liw at Tsinelas ni Gat Tayaw</t>
  </si>
  <si>
    <t>March  to April  2019</t>
  </si>
  <si>
    <t>Municipality of Liliw Laguna</t>
  </si>
  <si>
    <t>Sigwa National Arts Festival</t>
  </si>
  <si>
    <t xml:space="preserve">SIGWA is a collaboration of various artists and cultural organizations, in National Arts Festival whose aim is to celebrate the struggle of the Filipino people for nationhood, particularly, the artists, writers, and cultural workers during the critical juncture of the decade of the 1970s.  In this milieu, the Festival will present how artists and cultural workers defined their role in society and in the development of the Filipino identity and consciousness. 
SIGWA will gather artists, cultural workers, artist-teachers, cultural educators and pedagogues to engage them in critical appreciation and discourse about theory and practice with young, contemporary, and emerging artists and cultural workers.
The project consists of four major components, namely, 1) Performances of plays of the First Quarter Storm until the early years of martial rule; 2) Conferences for Paper presentations; 3) parallel workshops in the different artistic genres; and 4) a Tribute Night to honor the artists of the FQs who have become heroes and martyrs by their works and deeds. The festival will run for three days.
</t>
  </si>
  <si>
    <t xml:space="preserve">January 31 to February 2, 2019
</t>
  </si>
  <si>
    <t>Tag-Ani Performing Arts Society</t>
  </si>
  <si>
    <t xml:space="preserve">1000 artists and cultural workers honored, 20 organizations, 1000 participants, 6000 audiences </t>
  </si>
  <si>
    <t xml:space="preserve">8 major theater productions, 8 fringe performances, 12  papers, </t>
  </si>
  <si>
    <t>Kambayoka, Kaliwat and Kandidilimudan: Triple K in 2019</t>
  </si>
  <si>
    <t xml:space="preserve">June to October  2019
</t>
  </si>
  <si>
    <t xml:space="preserve">Mindanao State University- Maguindanao </t>
  </si>
  <si>
    <t>Marawi, Cotabato, Pagadian, CDO, Butuan, Tagum, Davao, Valencia and Malaybalay</t>
  </si>
  <si>
    <t>Awit sa Kadaut ug Kaayuhan Sa Lasang Mitumaw</t>
  </si>
  <si>
    <t xml:space="preserve">The production will be mounted by ; a) SPA Class of Senior High School in General Santos; b) MSU GenSan AB Education and English Students; c) Indigenous Peoples group of B'laan, T'boli and Manobo, and d) MSU Kabpapagariya Ensemble. The story will focus on the spirits that "support" each chanter. The story is taking shape through consultation with some culture bearers. The Kambayoka form will be primarily used in staging this production. 
The project aims to a) provide opportunity for a comprehensive theater experience as an academic/ theater/ classroom extension program; and b) give and create space for IP youths in the expression of the many of their gems and for the audience to discover and appreciate and learn from.
The activities include workshops, productions and local performances. 
</t>
  </si>
  <si>
    <t>August to September 2019</t>
  </si>
  <si>
    <t>Mindanao State University- General Santos City</t>
  </si>
  <si>
    <t>performers, community, 3000 audience</t>
  </si>
  <si>
    <t>General Santos City</t>
  </si>
  <si>
    <t>Intercultural Theater Acting Studies at Intercultural Theater Institute Singapore</t>
  </si>
  <si>
    <t>As a member of Youth Advocates Through Theater Arts (YATTA), a youth-based community theater organization, for more than 8 years now, it has always been my goal to have a more significant contribution to the theater work in the society especially in our locality. YATTA has taught me that theater is not only an art form but a way of life.
A professional training the Intercultural Theater Acting would be of great use in facilitating trainings for the communities, conducting researches for creative cultural materials, and creating artistic culture-based theater productions in the future. 
 The study is a 3-year Diploma course, and 2019 is my  final year in the ITI.</t>
  </si>
  <si>
    <t>January to December 2019</t>
  </si>
  <si>
    <t>Earnest Hope Tinambacan</t>
  </si>
  <si>
    <t>Singapore</t>
  </si>
  <si>
    <t xml:space="preserve">As the Associate Director of the university-based theatre company, Teatro Guindegan, it has always been our goal to develop a theater training program using vocabularies from ASEAN traditional art forms. With this, we can step-up aesthetics of our crafts and thus bring our performance-making steps higher than what is usual.
As a member of the Faculty of La Salle University Ozamiz, and active in the Culture and Arts Office, it has been our goal to provide excellent artistic trainings and culture-based education in the university constituents and its neighboring community, become a resource of the society in generating new cultural and artistic knowledge and idea, and provide linkages between our university and its community to the ASEAN and international community. 
A professional training in ITI would be of great use in developing a performance or production, theater training program, research-to-stage program and partnership programs for linkages.
</t>
  </si>
  <si>
    <t>Ted Nudgent Tac-an</t>
  </si>
  <si>
    <t>SULAT DULA 5 – a Playwriting Workshop in Mindanao</t>
  </si>
  <si>
    <t>October 2019</t>
  </si>
  <si>
    <t>Xavier Science Foundation</t>
  </si>
  <si>
    <t>10 to 15 fellows</t>
  </si>
  <si>
    <t>Cagayan de Oro</t>
  </si>
  <si>
    <t>Tanghal 13</t>
  </si>
  <si>
    <t>Tanghal 13 is a 3-day national gathering of theater artists and groups that have participated in the previous editions of
Tanghal Theater Festival. This national convergence will bring together theater practitioners to meet and share creative
works through festival and conference, with the goal of finding future directions of Tanghal. The project also hopes to
assess and review the impact and experience of the implementation of Tanghal since its inception in 2007, which can form as basis for its continuity.</t>
  </si>
  <si>
    <t>November 2019</t>
  </si>
  <si>
    <t>Sipat Lawin Inc.</t>
  </si>
  <si>
    <t>May Isang Oble (Isang Dulang Musikal)</t>
  </si>
  <si>
    <t>'February 2019</t>
  </si>
  <si>
    <t>University of the Philippines Rural High School</t>
  </si>
  <si>
    <t>Los Banos</t>
  </si>
  <si>
    <t>Usa Ka Kasalan</t>
  </si>
  <si>
    <t>September 12-13, 2019</t>
  </si>
  <si>
    <t>La Salle University Ozamiz Inc</t>
  </si>
  <si>
    <t>Ozamis</t>
  </si>
  <si>
    <t>Bangaw Mindanao- A Dance Drama Musicale  and Tour</t>
  </si>
  <si>
    <t xml:space="preserve">This dance drama is a musical adaptation of the dance drama Maranatha performed by the Kolambugan Dance Theater in 1975-76. It went around the country with 135 performances. The second staging was done by Muslim and Christian students of the MSU, and it was staged in Cotabato, Zamboanga and Jolo. It was later renamed Kalilintad Anda Ka (Peace where are you?). The third staging was done by the pioneering members of the newly founded community theater HiIyasalim (Arts for Healing) in the 90's. This musical version Bangaw Mindanao is presented by the younger set and members of this community Theater for Healing. 
The story line is simple. A kingdom beset a deadly black bird is ruled by a ruthless king with a beautiful, compassionate daughter, the princess of the land. All attempts to subdue the bird of death were all in vain. Until a stranger showed up and predicted more tribulations to come to the kingdom. 
The main purpose of the project is for the communities be ambassadors of peace dialogue.
</t>
  </si>
  <si>
    <t>April 2019</t>
  </si>
  <si>
    <t xml:space="preserve">Kahigalaan ni Jesus sa Dapit-Alim </t>
  </si>
  <si>
    <t>Ang Paglalakbay (Si Tating  at Kanyang Kalabaw sa Maanos ng Pitong Lawa)</t>
  </si>
  <si>
    <t>February to March 2019</t>
  </si>
  <si>
    <t>Canossa College</t>
  </si>
  <si>
    <t>60 student-artists, 4500 audiences in all venues</t>
  </si>
  <si>
    <t>San Pablo Laguna</t>
  </si>
  <si>
    <t>SIGBIN: Stories of the Region</t>
  </si>
  <si>
    <t xml:space="preserve">First, this project will be a collaboration of the Tabok network in the Visayas. This will greatly increase the cohesiveness and coordination between the theater groups involved which are of different cultures but similar heritage. This implies further collective efforts to be done by the groups even after the success of the project.
Second, the project will also maximize the actors’, writers’, and directors’ learnings in theater production. 
Finally, since the project is telling about social relevant issues, it will prompt the audience as well as the artists to think critically on these issues as well as view it in different perspectives. As the project is inter-island, the artists can compare and contrast how issues, affect them in their islands, and then from there prompt discourse on the matter. Meanwhile the audience, will not just be made aware on, important socio-political problems, but they will also be encouraged to think up solutions based on their own social realities.
The project aims to address the following; a) erasure of the indigenous traditions and practices in their everyday lives; b) address the lack of awareness and/or the misinterpretation of relevant social issues.
The story which the production will tell is centered on urbanization, which has given birth to problems in all three islands of Cebu, Bohol and Negros Oriental ranging from displacement, mass poverty, to environmental abuse. The production aims to use indigenous literature i.e. Visayan mythology to creatively tell the audience- especially the young audiences- what the current urbanizing projects have done to the environment and people in the region. Furthermore, the story aims to prompt discussions on how urbanization should really be undertaken and when it can be considered "too much" in lieu of the consequences. 
</t>
  </si>
  <si>
    <t>May  to July  2019</t>
  </si>
  <si>
    <t>Sante Fe Tourism Enterprise Association, Inc (SAFETEA)</t>
  </si>
  <si>
    <t>Cebu, Dumaguete and Tagbilaran</t>
  </si>
  <si>
    <t>Tipanan: Pagtitipon ng mga Aral ng Dula mula sa mga Unibersidad at Komunidad ng NCR</t>
  </si>
  <si>
    <t>February to November 2019</t>
  </si>
  <si>
    <t>College of Arts and Letters Foundation</t>
  </si>
  <si>
    <t>16 new works in 1 compilation</t>
  </si>
  <si>
    <t>Writing  Scripts and Illustrating the Mythic Heroes of Mindanao Phase I</t>
  </si>
  <si>
    <t xml:space="preserve">The project answers the dearth of publications and their promotions of the mythical heroes of Mindanao and hopefully, of other mythic heroes of Visayas and Luzon. The country is already swamped with published literatures, illustrated books and comics of foreign heroes from the books and illustrated comics of fairy tales to Marvel and DC comics to Gaiman’s Sandman, as examples.
It is time for Filipinos to know their mythic heroes from the Mindanao epics, like Bantugan, Taake, Nebeyew, Begyasan and Lawanen, and to take pride and learn from their adventures in magical kingdoms.
The project comprises of two phases. The Phase I, will be the comics while the Phase 2 is the production of the Animation. This proposal is designed to put together scripts and illustrations on selected episodes of the epic Darangen and other major epics of Mindanao, like Bantugan, Taake, Nebeyew, Begyasan and Lawanen. The proponent prefers the homegrown scriptwriters and illustrators who have worked on the Darangen project in the past. They already know the stories, the culture, and how the characters look like, behave, gesture and how they speak their native languages. This way, there is a small margin of error in the portrayal of the characters’ physical appearance, their traditional attire, and manner of wearing their headgear, the weaponry the torogan and the general landscape of the mythic worlds.
The purpose is to fund the work of, and provide supplies and materials for scriptwriters and illustrators. Both the writing phase and illustration phase will be done in Iligan City starting January to July 2019. 
The lifestyle of the mythic worlds kept in the memories of chanters who are a dying breed, are to be published and promoted so that FiIipino children will know their own narratives, and appreciate the commonalities such as love of family, courtship and marriage practices, governance and learning from a lifestyle that is long gone- paramount for today's children to remember and emulate. 
</t>
  </si>
  <si>
    <t>January  to July 2019</t>
  </si>
  <si>
    <t xml:space="preserve">Reading the Regions: Teaching Philippine Literature from Multi-Perspectives </t>
  </si>
  <si>
    <t xml:space="preserve">There is a need to augment existing anthologies of Philippine literature from all the regions in the country, including the National Capital Region, with ways of reading and teaching from various theoretical and critical perspectives.  
The proposed anthology aims to provide general readers and teachers in all school levels with ways of reading and teaching Philippine literature from various theoretical and critical perspectives.  The anthology aims to cover representative works in the different genres from various languages, both regional and national. 
The anthology will read literature from the regions from multi-disciplinal, multi-cultural perspectives
 </t>
  </si>
  <si>
    <t>IN OTHER WORDS, INC.</t>
  </si>
  <si>
    <t>NCR, Luzon, Visayas, Mindanao</t>
  </si>
  <si>
    <t>KAPAMPANGAN WRITING WORKSHOP AND CONTEST 2018</t>
  </si>
  <si>
    <t>The “Kapampangan Writing Workshop and Contest” will be held on October 16-18, 2019 at the Emilio A.
Cinense Study Hall and Gallery of the University of the Assumption. The three-day affair will involve lectures of
resource speakers from the University of the Philippines. Fifteen (15) fellows for poetry and fifteen fellows for
fiction writing will be chosen from different public colleges in Pampanga. Seasoned Kapampangan writers will
also be invited. There will be discussions pertaining to creative writing as well as critiques of the participants’
manuscripts.
The best works will be chosen to qualify for the Kapampangan Writing Contest. The latter will have two
categories: The New Writing Category and the Traditional Writing Category.
The workshop is planned to spearhead succeeding projects involving the preservation and the promotion of
Kapampangan language and literature.
The workshop aims to bring together the Kapampangan literary writers, both young and old, and will be a venue
for the revival and the continued presence of Kapampangan literature. To encourage and help the local writers
improve their craft, this seminar-workshop is therefore proposed. Proper training would yield rewards. It is hoped
that this activity will also challenge these emerging writers to publish.</t>
  </si>
  <si>
    <t>October 16-18, 2019</t>
  </si>
  <si>
    <t>San Fernando, Pampanga</t>
  </si>
  <si>
    <t>TABOAN Writers Festival 2019</t>
  </si>
  <si>
    <t xml:space="preserve">The Festival sets up shop in a different region every year.  As such, Taboan Writers Festival 2019 will be a rare and wonderful opportunity for the province's schools to meet, listen to and engage the writer-delegates, who are some of the most prolific and prodigious of the country's poets, fiction writers, critics, playwrights, essayists and mixed media artists.  
Among our prestigious guests are  National Artist for Literature Virgilio S. Almario as well as known writers and historians Resil Mojares,  Merlinda Bobis, Lourd de Veyra, Manix Abrera, and others.      
Open to the public, the Festival will be a celebration of culture, history and the word, written, painted, sung, or performed, assembling writers from all the regions and across generations who will interact with one another and with their audience on issues pertaining to their craft or the situation of literature in the country, or read from their new works, or share their knowledge through lectures, discussions or performances. 
</t>
  </si>
  <si>
    <t>Naga</t>
  </si>
  <si>
    <t>Kinablit 2019: The 2nd Cebu International Music Festival</t>
  </si>
  <si>
    <t>Guitar Foundation of the Philippines, Inc.</t>
  </si>
  <si>
    <t>2nd Northern Luzon Choral Festival 2019</t>
  </si>
  <si>
    <t xml:space="preserve">A choral festival that shall encourage the participation of various choral groups within Luzon whose repertoire embody the musical heritage of the island. The participating choirs will be given the chance to perform with a featured foreign choir, and perform the works of the featured choral composer/arranger. The participating choirs are the following: Central Luzon State University Maestro Singers who has won awards at the Winter Choral Competition in Hong Kong and Sing N’ Joy Manila International Choral Competition; Cordillera Chamber Singers, who has won at the 5th Singapore International Choral Festival; Himig Cauayeño Children’s Choir who has won Grand Prize in the Manila Broadcasting Company National Choral Competition in 2014 and 2015; Infant Jesus Academy Glee Club, top 10 finalist in the Voices in Harmony – the Annual Awit Tagisan ng Batang Pilipino in 2017; The PNU – Isabela Kalibusan Choral, semi-finalist in the MBC Choral Competition; San Pedro Chorale, and Tarlac National High School SPA Music Chorale; and University of Baguio Voices Chorale. </t>
  </si>
  <si>
    <t>November</t>
  </si>
  <si>
    <t>Turumba Festival 2019 Marching Band Competition</t>
  </si>
  <si>
    <t>Municipal Government of Pakil, Laguna</t>
  </si>
  <si>
    <t>St. Scholastica's College Wind Orchestra in Cebu Friendship Festival</t>
  </si>
  <si>
    <t xml:space="preserve">The proposal is to enable the participation of St. Scholastica's College Wind Orchestra at the Cebu Friendship Festival to perform and conduct workshops, as well as to hold a joint-performance with the workshop participants. The group’s repertoire include Philippine Regional March (Guerrero), Philippine Folksong Overture (green), Tugtugin Velarde ( Ranera), Ikaw Lang ang Mamahalin (dela Cruz), Velasquez Medley (dela Cruz), OPM Medley, Rhapsody in Blue (Gershwin), West Side Story (Bernstein), Earth, Wind and Fire (Klein Schaars).The workshop resource persons are Rossano Mateo (trumpet) former member of  UP Symphonic Band and Manila Symphony Orchestra; Franco Octaviano (saxophone) of Philbanda; Apolonio Disimulacion (French horn former member of PPO, casual member of MSO and ABS CBN Orchestra; Vincent Burgos (clarinet) UP Symphonic Band; Mark Kennedy Furtonado (flute) 1st Prize Winner NAMCYA/UP Symphonic Band; Gilbert Delfin (trombone); and Josue Greg Zuniega, was the valedictorian of his batch at the Philippine High School for the Arts and then earned the highest over-all point average when he was at the University of the Philippines. He later studied at the Moscow State Conservatory and the Royal College of Music. </t>
  </si>
  <si>
    <t>May-June</t>
  </si>
  <si>
    <t>Sr. Baptista Battig Music Foundation, Inc.</t>
  </si>
  <si>
    <t>Pagpupugay: A Tribute to Nicanor Abelardo on his 125th Birth Anniversary</t>
  </si>
  <si>
    <t>The project is a tribute to Nicanor Abelardo on his 125th birth anniversary. This aims to reawaken the public regarding the revered Filipino composer, as well as to introduce his unpublished and rarely-performed works. Some of the performers are Ramon Acoymo, Jose Buenconsejo, Jonathan Coo, Eugene Delos Santos, Ronan Ferrer, Najib Ismail, Nenen Espina, Mary Ann Espina, Gina Medina Perez, and Raul Sunico. Composer, pianist, and teacher Nicanor Santa Ana Abelardo was born in San Miguel de Mayumo, Bulacan, on February 7, 1893. He was the son of a photographer, Valentin Abelardo, and a church singer, Placida Santa Ana. At age five the young Abelardo learned solfeggio and how to play the bandurria from his father. He enrolled at the University of the Philippines Conservatory of Music. At U.P. Abelardo won first prize for composing the melody of “U.P. Beloved” in a competition for the university hymn. He eventually became a full-fledged instructor and obtained his teacher’s certificate in composition in 1921. In 1924, he became the head of the Conservatory’s composition department. He pursued further studies at the Chicago Musical College.</t>
  </si>
  <si>
    <t>St. Paul University Manila</t>
  </si>
  <si>
    <t>The 44th International Bamboo Organ Festival</t>
  </si>
  <si>
    <t>The project is an annual music festival of church organ music highlighting the Las Piñas Bamboo Organ, a declared national Cultural Treasure. It aims to continue and sustain the cultural awareness of the people of Las Piñas City, and stir pride of place among them. The restored bamboo organ has drawn inspiration from other Spanish-built churches in the country to preserve their local bamboo organ. The featured artists for its 44th edition include Armando Salarza, Villancico Vocal Ensemble, Las Piñas Boys Choir, Manila Baroque Ensemble, Christian Tan (piano), Manu Mellaerts, trumpetist from Belgium, organist Guy Bovet from Switzerland, Beverly Shangkuan Cheng, Philippine Army Band, and OPM artists. It shall also highlight the 50th anniversary of the Las Piñas Boys Choir, the award winning resident choir of the historic Las Piñas Church.</t>
  </si>
  <si>
    <t>Bamboo Organ Foundation</t>
  </si>
  <si>
    <t>Las Piñas</t>
  </si>
  <si>
    <t>AMP Outreach Program 2019</t>
  </si>
  <si>
    <t>March</t>
  </si>
  <si>
    <t>Asosasyon ng Musikong Pilipino</t>
  </si>
  <si>
    <t>Tawir A Cancion (Songs of Legacy)</t>
  </si>
  <si>
    <t>The proposal is a CD recording about the folksongs of the province of Pangasinan. The songs will be performed by their award-winning local choir Balon Dagupan Children's Choir. The Balon Dagupan Children’s Choir was established in 2015 through the efforts of the City Government, comprised of children ages 9-15, with an aim of harnessing the talents of the young children in the locality. In 2016, the group participated at the Malaysia International Children’s Choir Festival, and received Sha Alam Mayor’s Award and the most promising Overseas Choir. In 2017, the group won the Children’s Choir Category at the National Music Competition for Young Artists (NAMCYA). The songs included in the CD include: Ligliway Ateng, Oliran day Manok, Bonlalakaw, Panagtanel Lay Pagey, Say Monyekak, Bi-in Mankinon, Nantanem Ak Na Katuray, Rosas Na Bogainvilla, Apat Bulan Ko Ed Dalem na Dayat, Say Mangakatulangan, Bilay na Dumaralos, Sakey Ya Labin Mareen, Ligliwa Ray Manangaro, Puson Asugatan, Say Limgas Mo, Labin Kaletay Ogip Ko and Lawas Kan Pinabli.</t>
  </si>
  <si>
    <t>Dagupan City LGU</t>
  </si>
  <si>
    <t>600 (performers/choir, listeners of CD album)</t>
  </si>
  <si>
    <t>Music Learning Initiatives: Developing Environmental Awareness through the Pedagogy of Vocal, Choral Instrumental Media  (Teacher and Student Training)</t>
  </si>
  <si>
    <t xml:space="preserve">The project will bring in a team of music teachers, environmental experts and students for teacher and student training to Jose Maria Locsin Memorial High School in Zamboanguita, Negros Oriental. The project is in three prongs which include (1.) teacher training (2.) high school student music enhancement and (3.) student teacher skill practice with the purpose of bringing music training. through teacher training and hands-on student music training.  Values and environmental awareness themes will be used to teach folksongs will be a major musical genre of focus. The pool of resource persons include:  Prof. Elizabeth Susan Vista-Suarez (Choral Conducting Techniques and Chorus),  Asst. Prof. Mathilda Erojo (Rondalla/ Philippine Music), Asst. Prof. Mark Ian Caballes (Theory/History), Asst. Prof. Maria Elcon Cabasag-Kleine Koerkamp (Voice), Asst. Prof. Joseph Albert Basa (Other Instruments), Mr. Leo Mamicpic (Environmental Conservation)
</t>
  </si>
  <si>
    <t>July - October</t>
  </si>
  <si>
    <t>Friends of Environment of Negros Oriental</t>
  </si>
  <si>
    <t>Baid Magturutdo: Musika Waraynon Ha Pag-aradman Ipabalon (Honing Skills and Integrating Music in Classroom Instruction)</t>
  </si>
  <si>
    <t>February-April</t>
  </si>
  <si>
    <t>60 workshop participants</t>
  </si>
  <si>
    <t>1 new module on music classroom teaching</t>
  </si>
  <si>
    <t>Samar</t>
  </si>
  <si>
    <t>Arangay: The First Waray Music Festival</t>
  </si>
  <si>
    <t>The project is a music festival highlighting the Waraynon music, its history, development and direction; heathen the awareness and appreciation of the community on Waraynon music traditions, as well as to encourage musicians to showcase their talents and crafts, and assert their role in community building as a contributing sector in the field of the arts in the context of cultural development. The components of the festival include: Traditional Waray Music Festival, A symposium and lecture on Waray music, contemporary Waray music concert, workshop on songwriting, trade fair to exhibit local music products and crafts, a staging of excerpts from Waray musicals, and launching of Waray music portal</t>
  </si>
  <si>
    <t>Publication of the Works of Maestro Armando San Jose</t>
  </si>
  <si>
    <t>January - September</t>
  </si>
  <si>
    <t>Franz Miguel Ramirez</t>
  </si>
  <si>
    <t>500 copies of publication</t>
  </si>
  <si>
    <t>Rizal</t>
  </si>
  <si>
    <t>Pakidum Music Festival</t>
  </si>
  <si>
    <t>The proposal is a musical play depicting the cultural life of the locality specifically the rituals and practices. Among the rituals practiced by the community are rituals on courtship, marriage, to honor elderly persons, rituals to cure the sick, rituals during the planting and harvesting season, rituals on peace pact, and a lot more. Pakidum is coined from two Kalinga words, Pakid which is a set of gongs, and Dum, the third syllable of salidummay. Pakidum implies that salidummay and dances are one.</t>
  </si>
  <si>
    <t xml:space="preserve">LGU Pasil, Kalinga </t>
  </si>
  <si>
    <t>Tambayayong Dabawenyo</t>
  </si>
  <si>
    <t>Davao City</t>
  </si>
  <si>
    <t>Mga Awit ng Entablado (Melodies of the Stage) by Joed Balsamo</t>
  </si>
  <si>
    <t>March - July</t>
  </si>
  <si>
    <t>Jude Edgard Balsamo</t>
  </si>
  <si>
    <t>500 book published</t>
  </si>
  <si>
    <t>Tawid: Isinay Songs by Isabelo Leal Gonzlaes</t>
  </si>
  <si>
    <t>The proponent aims to publish her research work on  Isinay songs of Isabelo Gonzales. Some of these songs are original compositions, and some are adapted. The project seeks to promote the Isinay language and songs through this publication, as well as make this publication a valuable material on Philippine music.</t>
  </si>
  <si>
    <t>Emely Jane Namit-Mahipus</t>
  </si>
  <si>
    <t>500 books published</t>
  </si>
  <si>
    <t>Nueva Vizcaya</t>
  </si>
  <si>
    <t>Pasindayew</t>
  </si>
  <si>
    <t>City Government of Alaminos</t>
  </si>
  <si>
    <t>Kapantagan</t>
  </si>
  <si>
    <t>June</t>
  </si>
  <si>
    <t>Kalimudan Culture and Arts Center Assoc. Inc</t>
  </si>
  <si>
    <t>Philippine Arts Festival for Children in Marginalized Sector</t>
  </si>
  <si>
    <t>February - July</t>
  </si>
  <si>
    <t>Philippine Association for Citizens with Developmental and Learning Disabilities, Inc.</t>
  </si>
  <si>
    <t>Cotabato, Tawitawi, Basilan</t>
  </si>
  <si>
    <t>The 8th Mandala Arts Festival</t>
  </si>
  <si>
    <t>Mandala Art Festival is currently the biggest art festival in Central Luzon. The 2019 edition shall include a photography competition with a theme, “Philippine Identity in the Countryside,” exhibition of Central Luzon artists with a theme on climate change, lecture/workshop on found objects and other facets of art and environment, Kalye-Art Public Art Mural making The members of the Festival Artistic Committee are: Andrew de Guzman – Curator of Museo de Pulilan; Rolando Cruz – Curator of Volkswagen Collectible Museum; Jesus Garcia – Curator of Museo de Baliwag; Arnel Garcia – Pampanga visual artist; Alexander Quizon – Bataan visual artist; Rex Tatlonghari – Bulacan visual artist; Benjamin Eusebio – Cultural Worker.</t>
  </si>
  <si>
    <t>May - June</t>
  </si>
  <si>
    <t>Jefarca Arts and Historical Society</t>
  </si>
  <si>
    <t>Paghilom Cavite 2 Arts Camp and Festival</t>
  </si>
  <si>
    <t>Artletics, Inc.</t>
  </si>
  <si>
    <t>Fun Fiesta sa Pilipinas 2019 (7th National Performing Arts Festival)</t>
  </si>
  <si>
    <t>February-March</t>
  </si>
  <si>
    <t>Philippine Arts and Culture Educators Society</t>
  </si>
  <si>
    <t>Pasay</t>
  </si>
  <si>
    <t>Mandaluyong Murals: A Retelling of the Legend of Manda and Luyong</t>
  </si>
  <si>
    <t>The proposal is to create a mural depicting the local legend about the love story of Manda and luyong. Aside from the story of Manda and Luyong, a mural of a tiger shall also be created reflecting the economic vision of Mandaluyong as Metro Manila's emerging Tiger City. The proponent and lead artist is a freelance artist engaging in creative collaborations; he finished his degree in Fine Arts major in Visual Communication from the University of the Philippines Diliman  where he was awarded Best Thesis in 2010; he has worked as art teacher at Clarion School of Arts, a comic artists, cartoonist, graphic artist and graphic editor to name a few. He founded  the Gerilya Art Group which was one of the art groups that participated in the Nagtahan Artscape project of NCCA and MMDA in 2014.</t>
  </si>
  <si>
    <t>February - June</t>
  </si>
  <si>
    <t>Janno Rae Gonzales</t>
  </si>
  <si>
    <t>Mandaluyong</t>
  </si>
  <si>
    <t>Baluti: An Eco-friendly Art Hub</t>
  </si>
  <si>
    <t>Sagada Dugo Siwang Art Hub Phase 2</t>
  </si>
  <si>
    <t xml:space="preserve">The second phase of Dogo Siwang Art Hub shall highlight the installation of Utuan ya Panganan or the traditional kitchen and dining place by the rice fields, installation of a performance area and installation of artefacts and eco trail. Dogo-Siwang is a Kankanaey term which refers to a bit-far rice fields which is being adopted by the proponent since the proposed site is a few meters away from the town center where rice fields abound. The vision of the project is to develop the area and create a thriving art hub which can be a convergent venue for cultural and creative exchange.  The proposed art hub shall be constructed inspired by the Sagada traditional Dap-ay or gathering place traditionally used by elders to discuss important matters affecting the community. Ritual shall be done corresponding to the purpose of Dogo-Siwang. </t>
  </si>
  <si>
    <t>October - November</t>
  </si>
  <si>
    <t>Cordillera News Agency, Inc</t>
  </si>
  <si>
    <t>3 installations</t>
  </si>
  <si>
    <t>La Libertad Centennial Culture and Arts</t>
  </si>
  <si>
    <t>1 exhibit</t>
  </si>
  <si>
    <t>January - December</t>
  </si>
  <si>
    <t>CDO &amp; Davao City</t>
  </si>
  <si>
    <t>Bukas-Daraghuyan: Tribal Youth Art Workshop</t>
  </si>
  <si>
    <t>January -November</t>
  </si>
  <si>
    <t>Inhandig Tribal Multipurpose Cooperative</t>
  </si>
  <si>
    <t>Okir: Sining Kambalingan</t>
  </si>
  <si>
    <t>The proposal is a workshop for youth and children affected by the Marawi crisis. The workshop shall focus on Meranao art and culture , which aims also to pass  to the younger generations the visual wealth of the Meranao traditions</t>
  </si>
  <si>
    <t>February-November</t>
  </si>
  <si>
    <t>Okir, the University Art Club</t>
  </si>
  <si>
    <t>Lanao del Sur</t>
  </si>
  <si>
    <t>Binalonan Summer Arts Festival</t>
  </si>
  <si>
    <t>April-May</t>
  </si>
  <si>
    <t>Municipality of Binalonan</t>
  </si>
  <si>
    <t>National</t>
  </si>
  <si>
    <t>Writers Prize</t>
  </si>
  <si>
    <t xml:space="preserve">The NCCA Writers’ Prize is a biennial award given to five (5) writers, one for each category.  For 2019, the award will be given to following categories:  Poetry , Novel , Essay, Short S.  The award, in the gross amount of TWO HUNDRED FIFTY THOUSAND PESOS (PhP250,000), will assist the winner during the writing stage of the project.  The award is good for one year, after which a manuscript of the writing project will be submitted to the NCCA for possible publication or staging.  </t>
  </si>
  <si>
    <t>Jan-Dec, 2019</t>
  </si>
  <si>
    <t>Amping Sining</t>
  </si>
  <si>
    <t>Jan -Dec 2019</t>
  </si>
  <si>
    <t>Subcommission on the Arts</t>
  </si>
  <si>
    <t>national</t>
  </si>
  <si>
    <t>National Arts Month</t>
  </si>
  <si>
    <t>Jan-March 2019</t>
  </si>
  <si>
    <t>Luzon</t>
  </si>
  <si>
    <t>Dap-ayan</t>
  </si>
  <si>
    <t>NCCA Luzon Cluster</t>
  </si>
  <si>
    <t>A week-long celebration pursuant to Pres. Proclamation No. 154 and in solidarity with the global celebration of the International Dance Day. Participated in by 25 local and 12 foreign dance groups, artistic directors, choreographers, about 800 teachers and dance students, and about 10,000 audience. Activities includes workshops for teachers, master classes for dance students, artists' forum, gala night, outreach performances in schools, malls, public parks and plaza, and community interaction.</t>
  </si>
  <si>
    <t>March-May 2019</t>
  </si>
  <si>
    <t xml:space="preserve">Sandaan : Philippine Centennial </t>
  </si>
  <si>
    <t>The project aims to mount a collective campaign that encompasses sectoral contribution that celebrate the 100 years of Philippine Cinema through screenings, regional educational tours, independent gatherings towards a national awareness.</t>
  </si>
  <si>
    <t>A collaborative project of the Subcommission on the Arts that (SCA) which aims to promote our cultural identity through the arts for the benefit of the artistic communities of the local government units.</t>
  </si>
  <si>
    <t>March 2019</t>
  </si>
  <si>
    <t>Senior High school In Lubuagan</t>
  </si>
  <si>
    <t>May 2019</t>
  </si>
  <si>
    <t>Basic Training for IP Local Researchers in Pangasinan on Ethno botanical Practices, Preservation and Documentation</t>
  </si>
  <si>
    <t>To enhance the knowledge of IP local researchers on how to conduct researches and documentation on ethno botanical practices in Pangasinan and upgrade their skills in preserving these traditional culture and the arts.</t>
  </si>
  <si>
    <t>May 28-30, 2019</t>
  </si>
  <si>
    <t>PSU - Natural Science Department</t>
  </si>
  <si>
    <t>April - May 2019</t>
  </si>
  <si>
    <t>University of Baguio Alumni Foundation Inc. (UBAFI)</t>
  </si>
  <si>
    <t>The Masters of Tinglayan</t>
  </si>
  <si>
    <t>To profile the cultural works, craftsmen and artisans' cultural expertise, skills and outstanding achievements of cultural workers in the municipality of Tinglayan.</t>
  </si>
  <si>
    <t>Feb-Oct 2019</t>
  </si>
  <si>
    <t>Local Government Unit of Tinglayan</t>
  </si>
  <si>
    <t>PARAYAW: Documentation of Oral Traditions and Practices in Atok, Benguet</t>
  </si>
  <si>
    <t>To identify and document the oral traditions of   Ibaloy/ Kankana- ey in Atok, Benguet and to inculcate the value of cultural heritage.</t>
  </si>
  <si>
    <t>January - October 2019</t>
  </si>
  <si>
    <t xml:space="preserve">Lang-Ay Festival Organization, Inc. </t>
  </si>
  <si>
    <t>Mt. Province</t>
  </si>
  <si>
    <t>Ur-Ullit Jan Ullalim Na Ifangad (Anthology of Finangad Stories)</t>
  </si>
  <si>
    <t xml:space="preserve">To document the indigenous songs/lyrical chants in order for the present and future generation to learn the knowledge of their forefathers. </t>
  </si>
  <si>
    <t>August 2019</t>
  </si>
  <si>
    <t>Gayyaman, Mary D.</t>
  </si>
  <si>
    <t>Documentation of Oral Traditions and Practices of Mankayan, Benguet</t>
  </si>
  <si>
    <t>To document and preserve the oral traditions and practices including folk lore, folktales, and lyrical chants of Ibaloy/ Kankana- ey of Mankayan, Benguet for the next generations to understand, appreciate and revisit the past.</t>
  </si>
  <si>
    <t>Local Government Unit (LGU) of Mankayan, Benguet</t>
  </si>
  <si>
    <t>PARAYAW: Documentation of Oral Traditions and Practices in Kapangan, Benguet.</t>
  </si>
  <si>
    <t xml:space="preserve">To document the Kapangan, Benguet cultural heritage and conserve it in archives. To preserve the Kapangan cultural heritage in a living form of ensuring its transmission to the participants and to encourage cultural elders/masters to continue with their work, develop, expand the frontier of their work. </t>
  </si>
  <si>
    <t>Gov. Bado Dangwa Agro-Industrial High School - Main</t>
  </si>
  <si>
    <t>Barangay LGU of Lagawe, Ifugao</t>
  </si>
  <si>
    <t>Lagawe, Ifugao</t>
  </si>
  <si>
    <t>Maria Teresa E. Prieto</t>
  </si>
  <si>
    <t>Lubuagan, Kalinga</t>
  </si>
  <si>
    <t>Paglilimbag ng mga Kwento, Epiko, Alamat at Pabula ng mga Dumagat ng Mauban, Quezon</t>
  </si>
  <si>
    <t>upang matuto ang mga Dumagat na pahalagahan ang kanilang sariling kultura at sining at upang magkaroon ng learning materials na base sa kanilang pamumuhay at kasaysayan</t>
  </si>
  <si>
    <t>Asuncion C. Ilao</t>
  </si>
  <si>
    <t>Quezon</t>
  </si>
  <si>
    <t>Compilation of Aklanon (Baleten-On) Folkloric Materials</t>
  </si>
  <si>
    <t>aims to transcribe select folkloric materials for their eventual publication, provide published materials in teaching local culture and heritage among school children, and afford the community tangible forms of otherwise intangible and threatened cultural heritage</t>
  </si>
  <si>
    <t>April-September 2019</t>
  </si>
  <si>
    <t>Local Government Unit of Balete, Aklan</t>
  </si>
  <si>
    <t>Panay Island</t>
  </si>
  <si>
    <t>PANAYsayon: Tales from Panay Island (Publication of Epics/Myths/Fables/Folklores of Central Cultural Communities)</t>
  </si>
  <si>
    <t>aims to document oral literature from Central cultural communities in Panay Island as a way of intangible heritage preservation and knowledge transmission and allow the readers to appreciate and familiarize themselves with the Central cultural communities' literary texts</t>
  </si>
  <si>
    <t>March-June 2019</t>
  </si>
  <si>
    <t>Acevedo, Christian George F.</t>
  </si>
  <si>
    <t>Sabor Tumandok: Video Documentation of Indigenous Cuisine of Central Cultural Communities.</t>
  </si>
  <si>
    <t>April-December 2019</t>
  </si>
  <si>
    <t>DocuCinema Media Collective, Inc.</t>
  </si>
  <si>
    <t>Sabor Tumandok: Video Documentation of Indigenous Cuisine of Central Cultural Communities</t>
  </si>
  <si>
    <t>aims to document the cultural food sourcing, traditional processes of preparation and preservation leading to the finished dishes of Panay Bukidnon</t>
  </si>
  <si>
    <t>August-December 2019</t>
  </si>
  <si>
    <t>Calinog Indigenous Peoples Organization (CIPO) Inc.</t>
  </si>
  <si>
    <t>Unli Kultura Expo 2019</t>
  </si>
  <si>
    <t>aims to celebrate the unwavering faith and rich culture and heritage of Capiz deeply-rooted in its traditions, to boost the historical consciousness of Capisnons through dance, song, visual arts and culinary arts, and to safeguard intangible cultural heritage as practiced in the region</t>
  </si>
  <si>
    <t>December 2018-October 2019</t>
  </si>
  <si>
    <t>Provincial Government of Capiz</t>
  </si>
  <si>
    <t>Support the Pag Uli Tingub Festival</t>
  </si>
  <si>
    <t>upang maipakita ang kaalaman at kakayahan ng mga Ati sa pagsasayaw, paghahabi, pagluluto ng mga tradisyunal na pagkain na magpe-preserba ng kultura at tradisyon</t>
  </si>
  <si>
    <t>3rd week of October 2019</t>
  </si>
  <si>
    <t>Namias Nagpana Minorities Association</t>
  </si>
  <si>
    <t>Sabor Tumandok: Video Documentation of Indigenous Cuisine ng mga Bukidnon ng Lungsod ng San Carlos, Negros Occidental</t>
  </si>
  <si>
    <t>upang makilala ang mga katutubong pagkain ng mga Bukidnon, makabuo ng video documentation ng iba't ibang proseso/paraan ng pagluluto, maisalin sa Filipino ang mga salitang Bukidnon, magkaroon ng showcase ng aktwal na demonstrasyon, at mailathala at ma-integrate sa kurikulum ang pag-aaral na ito</t>
  </si>
  <si>
    <t xml:space="preserve">February-November 2019 </t>
  </si>
  <si>
    <t>Impil, Leonisa A.</t>
  </si>
  <si>
    <t>Audio-Visual Documentation of the Babaylan Tradition in Iloilo</t>
  </si>
  <si>
    <t>aims to document the babaylan processes and rituals and create greater understanding of the babaylan tradition that will erase fear and confusion about the subject and will lead to greater appreciation</t>
  </si>
  <si>
    <t>Limoso, Liby Norman P.</t>
  </si>
  <si>
    <t>Profiling of Cultural Masters (Yakan Cultural Masters of Basilan)</t>
  </si>
  <si>
    <t>aims to identify at least 95% of the cultural masters in Basilan, engage at least 50% of the profiled cultural masters in cultural workshops or programs, and hold a Cultural Masters Convention</t>
  </si>
  <si>
    <t>2nd quarter of 2019</t>
  </si>
  <si>
    <t>Association of Learners for Indigenous Family (ALIF)</t>
  </si>
  <si>
    <t>Documentation of Selected Tausug and Sama Traditional Healers in the ZambaSulTa Region</t>
  </si>
  <si>
    <t>aims to profile and document Tausug and Sama traditional healers and obtain sufficient documentation not only to create information and education materials but also to facilitate their official recognition</t>
  </si>
  <si>
    <t>March-August 2019</t>
  </si>
  <si>
    <t>Samarista, Dempster P.</t>
  </si>
  <si>
    <t>Zamboanga, Basilan, Sulu, Tawi-Tawi</t>
  </si>
  <si>
    <t>Reviving Ubo Culture: A Profiling of Cultural Master in Mindanao</t>
  </si>
  <si>
    <t>aims to document the less known cultural masters in far-flung communities and serve as venue in reviving their participation by capacitating the masters</t>
  </si>
  <si>
    <t>Klowil Kem Libun Organization, Inc</t>
  </si>
  <si>
    <t>Profiling of Cultural Masters</t>
  </si>
  <si>
    <t>aims to document the undocumented cultural masters, experts and traditional healers in the 12 barangays of Polomolok</t>
  </si>
  <si>
    <t>April-May 2019</t>
  </si>
  <si>
    <t>Barangay Local Government Unit of Landan, Polomolok</t>
  </si>
  <si>
    <t>Profiling of Cultural Master</t>
  </si>
  <si>
    <t>aims to document tribal stories and recognize the cultural group, author, and local heroes of their literary works, to identify tribal visual artists who are proud to promote their tribe and value their culture, and recognize culture bearers/masters of Tagum City</t>
  </si>
  <si>
    <t>June-September 2019</t>
  </si>
  <si>
    <t>Local Government Unit of Tagum - City Cultural Communities Affairs Division</t>
  </si>
  <si>
    <t>Publication of Indigenous Knowledge System and Practices (Compendium Works: Yakan Indigenous Knowledge Systems and Practices)</t>
  </si>
  <si>
    <t>aims to identify and compile various IKSP of Yakan, publish and reproduce copies of the Yakan IKSP manuscript</t>
  </si>
  <si>
    <t>June-August 2019</t>
  </si>
  <si>
    <t>Peoples Association for Culture Empowerment (PEACE)</t>
  </si>
  <si>
    <t>Publication of Indigenous Knowledge System and Practices</t>
  </si>
  <si>
    <t>aims to publish and produce the T'boli IKSP and share their interweaving culture</t>
  </si>
  <si>
    <t>March-December 2019</t>
  </si>
  <si>
    <t>Santa Cruz Mission School Inc.</t>
  </si>
  <si>
    <t>Glimpses on Maranao Cultural Heritage</t>
  </si>
  <si>
    <t>aims to answer others' quest for knowledge pertaining to Maranao language through the production of Maranao dictionary</t>
  </si>
  <si>
    <t>July-September 2019</t>
  </si>
  <si>
    <t>Acmad, Sadat N.</t>
  </si>
  <si>
    <t>Misamis Oriental, Cagayan de Oro</t>
  </si>
  <si>
    <t>Production of Glossary of Terms of the Bagobo Tagabawa Indigenous Language</t>
  </si>
  <si>
    <t>aims to preserve the Bagobo Tagabawa language, enhance cultural awareness of the youth and strengthen the identity and pride of the IPs particularly in Davao del Sur</t>
  </si>
  <si>
    <t>Camposano, Siverlyn M.</t>
  </si>
  <si>
    <t>Production of Glossary Terms</t>
  </si>
  <si>
    <t>aims to produce glossary terms from vernacular language to Filipino or English or vice versa</t>
  </si>
  <si>
    <t>Lunay Sbung Organization</t>
  </si>
  <si>
    <t>Documentation of the Tausug Terminologies</t>
  </si>
  <si>
    <t>aims to collate Tausug terminologies to understand their cultural heritage and appreciate the significance of their culture</t>
  </si>
  <si>
    <t>Mindanao State University Sulu</t>
  </si>
  <si>
    <t>Sulu</t>
  </si>
  <si>
    <t>aims to document and put into writing the various terms that are not easy to comprehend and unfamiliar to the new generation</t>
  </si>
  <si>
    <t>May-June 2019</t>
  </si>
  <si>
    <t>Kalyak B'laan Care Group</t>
  </si>
  <si>
    <t>Durugukan sa Panay</t>
  </si>
  <si>
    <t xml:space="preserve">The purpose of this 3 year project is to create hubs for Visayan artists and cultural workers. One pilot hub will be created per region with representations per province. The second phase of the project shall include community extensions through Visayas-wide online portal, physical center for archives and cultural resources, and development/dissemination of instructional materials for basic education curriculum. </t>
  </si>
  <si>
    <t xml:space="preserve">1 physical center for cultural resource materials; 1 instructional module for basic educ curriculum </t>
  </si>
  <si>
    <t>Durugukan sa Negros</t>
  </si>
  <si>
    <t>Durugukan sa Bohol</t>
  </si>
  <si>
    <t>Participatory Research, Organization of Communities and Education Towards Struggle for Self Reliance (PROCESS) Bohol, Inc.</t>
  </si>
  <si>
    <t>Durugukan sa Kabisayaan Online Portal</t>
  </si>
  <si>
    <t xml:space="preserve">The purpose of this 3 year project is to create hubs for Visayan artists and cultural workers. The second phase of the project shall include community extensions through Visayas-wide online portal that shall house  reference materials on education, arts and culture for students, teachers and researchers </t>
  </si>
  <si>
    <t>UP in the Visayas</t>
  </si>
  <si>
    <t>1 online portal</t>
  </si>
  <si>
    <t>Durugukan sa Leyte</t>
  </si>
  <si>
    <t>LGU Palo, Leyte</t>
  </si>
  <si>
    <t>Leyte</t>
  </si>
  <si>
    <t>Durugukan sa Samar</t>
  </si>
  <si>
    <t xml:space="preserve">The purpose of this 3 year project is to create hubs for Visayan artists and cultural workers. One pilot hub will be created per island region. The second phase of the project shall include community extensions through Visayas-wide online portal, physical center for archives and cultural resources, and development/dissemination of instructional materials for basic education curriculum. </t>
  </si>
  <si>
    <t>Western Samar Development Foundation</t>
  </si>
  <si>
    <t>Layag Samar Phase 2</t>
  </si>
  <si>
    <t>January-November</t>
  </si>
  <si>
    <t>Calbayog City</t>
  </si>
  <si>
    <t>6 interdisciplinary/ collaborative workshops</t>
  </si>
  <si>
    <t>Northern Samar and Eastern Samar</t>
  </si>
  <si>
    <t>The Mindanao Inter-Regional Island Cluster program includes the following components:
A. Tanud Mindanao – Site Specific Monument or Landmark on Folklore, Identity and Peace
B. Alampat Karaban Alang Sa Kalinaw (performing arts; Exhibit: Visual, Tapestry and Traditional Attires, Material   Culture and Natural Heritage ; literary arts ; Mangan Ta/ Kaan Ta, an Indigenous Food Festival)
C. Art Camps (Suguid Kabataan: a storytelling for teachers and children using Mindanao Folktales; Paglaum Kabatan-onan: a culture and arts awareness and leadership for peace program; Hisgot Kultura: a regional forum on culture-sensitive public governance and development; Lambo Kultura: capability-building training among culture and arts officers)</t>
  </si>
  <si>
    <t>13. Various Categories [combination of two or more categories]</t>
  </si>
  <si>
    <t>January-December 2018</t>
  </si>
  <si>
    <t>students, art enthusiasts, artists, general public</t>
  </si>
  <si>
    <t xml:space="preserve">Publication Evaluation Fund </t>
  </si>
  <si>
    <t>Support for the administrative expense in conducting the review and evaluation of experts on project requests received particularly for publication projects/printing assistance and other review of works/documentation.   It entails payment for modest honorarium of readers and critiques subject to the publication policy.</t>
  </si>
  <si>
    <t>Assistance for modest support  in terms of flowers and mass cards / other means of sympathy to a member of the NCCA family, partners, and, culture and arts workers; as well as wishes of thanks, support and congratulatory on important commemorative events or special occasions of the members of the NCCA and partner stakeholders / artistic community</t>
  </si>
  <si>
    <t>Commission through the Organisasyon ng mga Pilipinong Mangaawit (OPM)</t>
  </si>
  <si>
    <t>29th Library and Information Services Month Celebration</t>
  </si>
  <si>
    <t>Implementation of Proclamation No. 837 s. 1991, National Library and Information Services Month every November of the year. In partnership with NCCA-NCLIS and NLP This project aims to generate interest in libraries, inculcate deeper appreciation of the value of libraries, and promote awareness about the different services of the library. Activities are: Search for the Most Outstanding Public Library with Outreach Services, Live music events at local libraries, various contests revolving around the LIS Month theme, livelihood activities.</t>
  </si>
  <si>
    <t>National Library of the Philippines</t>
  </si>
  <si>
    <t xml:space="preserve">Forming of history sections in public libraries especially in barangay reading centers and at the same time monitoring their performance and progress through a one-day seminar workshop with topics such as: </t>
  </si>
  <si>
    <t>Cultural Center of the Philippines</t>
  </si>
  <si>
    <t>Andrea O. Veneracion International Choral Festival Manila 2019</t>
  </si>
  <si>
    <t xml:space="preserve">The project is an International Choral Competition named after the National Artist for Music, and the founder of the Philippine Madrigal Singers, a two-time winner of the European Grand Prix for Choral Music. The competition categories include Folk Song, Equal Voices, and Mixed Voices.
For Folksong category, the Foreign competing choir is required to perform 3 folksongs, 1 from the home country, 1 from the neighboring country and 1 Filipino folksong. For Filipino choirs, the required pieces should include 1 Filipino folksong, 1 from Asia, and 1 from outside Asia.
For Equal Voices Category, the repertoire include 1 composition from Renaissance/Early Baroque period, 1 from the Romantic period, 1 from the 20th-21st century, and 1 freely chosen piece.
For Mixed Voices, the repertoire should include 1 composition from Renaissance/Early Baroque period, 1 from the Romantic period, 1 from the 20th-21st century, and 1 obligatory piece.
</t>
  </si>
  <si>
    <t>July 2019</t>
  </si>
  <si>
    <t xml:space="preserve">Participants, Audience </t>
  </si>
  <si>
    <t>MANILART 2019 (11th National Art Fair)</t>
  </si>
  <si>
    <t>Bonafide Art Galleries Organization (BAGO) Inc.</t>
  </si>
  <si>
    <t>Experts and Resource Person's Bureau</t>
  </si>
  <si>
    <t>Outreach Program</t>
  </si>
  <si>
    <t>To provide access for the government offices and employees, public school students, and marginalized sector to cultural performances and productions. It shall provide an immediate assistance to legitimate organizations and groups to be able to access cultural activities for their education and enjoyment.</t>
  </si>
  <si>
    <t>The Arts in Public Spaces project is envisioned to create and showcase various creative expression in public spaces that will promote and popularize the Philippine culture and arts. Sa Tuwing Kabilugan ng Buwan is a performance series at Puerta Real scheduled every full moon of each month. Tertulya sa Iba't Ibang Sangay ng Gobyerno aims to conduct various performances at various government agencies to create and uplift awareness on their local culture and arts as well as give venue to their local artists.</t>
  </si>
  <si>
    <t>International Participation/ Attendance in International Events Travel Grants and Hosting of Visiting Foreign Artists and Cultural Workers</t>
  </si>
  <si>
    <t>NCCA shall provide assistance to participation of individual artists, cultural workers or performing groups in international festivals, competitions, conferences and other events it takes cognizance of the limited financial resources of the Commission, thus the need to prioritize participation to events that are significantly beneficial to the country.</t>
  </si>
  <si>
    <t xml:space="preserve">In order to help the LGU identify and account its cultural properties especially those of heritage value, the NCCA has established the Cultural Mapping Program to assist them in this endeavor. </t>
  </si>
  <si>
    <t>National Literature Month</t>
  </si>
  <si>
    <t>It will have the following objectives (1) to encourage development of new literary form, ideas and expression through conduct of fora/seminar, (2) to discover new literary artists through conduct of workshops and performances where they can express and exhibit their works and talent, and (3) to be a venue where indigenous/ community knowledge as well as traditions and history will be the framework of various literary expressions and community activities</t>
  </si>
  <si>
    <t>October 2018</t>
  </si>
  <si>
    <t>A year-long program that provides artistic and cultural content to the annual historical and cultural commemorations and observances as well as other important commemorative dates with other partner agencies.</t>
  </si>
  <si>
    <t>NCCA Culture and Diplomacy Program - Support for International Exchanges/ Commitments Sentro Rizal Engagements</t>
  </si>
  <si>
    <t xml:space="preserve">The NCCA, through its International Affairs-Sentro Rizal Section under the Office of the Chairman, ensures to (a) promote Philippine culture overseas to Filipino and foreign communities; (b) complement the Philippines' foreign policy; and (c) enhance the Filipinos' appreciation of world cultures, thereby encouraging cultural diversity and strengthening the Philippines' international relations. </t>
  </si>
  <si>
    <t>The NCCA will spearhead the implementation of the SCD targets in collaboration with DOT, LGUs, ARMM, DepEd, CHED, TESDA and other government organizations in Mindanao and Palawan.</t>
  </si>
  <si>
    <t>Support and Budget for the Implementation of the DepEd Program for Culture and Arts such as but not limited to Festival of Talents; Sining Pambansa; Arts Training on Sining Tanghalan; Regional Festival of Talents</t>
  </si>
  <si>
    <t>The NCCA and the DepEd forged a Memorandum of Agreement (MOA) to collaboratively conduct cultural education programs and activities such as but not limited to teacher training and development of training modules and instructional materials.</t>
  </si>
  <si>
    <t>Three strategic goals of PCEP are the: (1) establishment of an index of knowledge on Philippine culture; (2) development of culture-based instructional materials based on minimum learning competencies and standards on culture; and (3) implementation of cultural education programs to reach various beneficiaries through formal, non-formal and informal structures.</t>
  </si>
  <si>
    <t>The evaluation aims to inform the NCCA on the conduct of the program/ project and identify areas for improvement and funding. Such is also a requirement for the grant to be released.</t>
  </si>
  <si>
    <t>NAMCYA Foundation</t>
  </si>
  <si>
    <t>Filipino Values Formation Program: A Project to Support Filipino Values for the Common Good</t>
  </si>
  <si>
    <t>The Filipino Values Formation Program is created by the Technical Working Committee (TWC) to work on the development of concept/ module of the Inculcating Values for the Common Good, as one of the programs identified in the Promoting Philippine Culture and Values (Chapter 7) of the Philippine Development Plan (PDP) 2017-2022.</t>
  </si>
  <si>
    <t>Continued support/administrative budget for the rehabilitation and conservation of the MET</t>
  </si>
  <si>
    <t>NCCA TV &amp; RADIO PROGRAM - SAGISAG KULTURA (SK)</t>
  </si>
  <si>
    <t>Sagisag Kultura TV is a magazine TV show, infused with Filipino Cultural information presented in both educational and entertaining manner, while raising awareness and strengthening Filipino-centered values.</t>
  </si>
  <si>
    <t>DOCUMENTATION AND PROMOTION FUND</t>
  </si>
  <si>
    <t>Regions 1-5</t>
  </si>
  <si>
    <t>Official publication/ promotional material published by NCCA</t>
  </si>
  <si>
    <t>The Commission was assigned the following missions pursuant to Section 8 of RA No. 7356: (1) to formulate policies for development of culture and the arts; (2) to implement these policies in coordination with affiliated cultural agencies; (3) to coordinate implementation of programs of these affiliated agencies; (4) to administer the National Empowerment Fund for Culture and the Arts (NEFCA); (5) to encourage artistic creation within a climate of artistic freedom; (6) to develop and promote the Filipino national culture and arts; and (7) to preserve Filipino cultural heritage.</t>
  </si>
  <si>
    <t>Inter-Agency Cooperation Program</t>
  </si>
  <si>
    <t>Mobilization for the Strengthening of Local Culture and Arts Councils (LCAC)</t>
  </si>
  <si>
    <t>For the period January 1 to December 31, 2019, the program will be implemented in three strategies still in the form of technical assistance: (1) piloting on local cultural development planning; (2) orientation on local cultural development planning; and (3) TIEZA-NCCA Convergence Project for the construction of tourism, culture, and arts centers.</t>
  </si>
  <si>
    <t>Philippine Cultural Statistics</t>
  </si>
  <si>
    <t>The project is the implementation of the Phase III Operation of the Escuela Taller in Bohol. The training center was established in 2016 at the church complex of the Sta. Cruz Parish Church in Maribojoc.</t>
  </si>
  <si>
    <t>The project is the implementation of the Phase XI Operation of the Escuela Taller in Intramuros. Scholars of Escuela Taller Batch XI finished their 12-month training program in July of 2018, after which, Batch XI started in August of 2018 - July 2019 for another 12-month training program.</t>
  </si>
  <si>
    <t>Following the huge success of the first decade of MANILART, Bonafide Art Galleries Organization (BAGO) continues to expand its audience as well as participation from over thirty galleries from all over the country showcasing an estimated 500 artists. ManilArt 2019 will host about 35 galleries in over 2,200 square meters of space housing 35 booths and 5 kiosks.  Over 500 artists from all over the country will present an estimated 3,500 artworks, most of them never before exhibited and done especially as exhibit pieces for their art fair.  Activities will be conducted around the mall area of SM Aura during the first two weeks of October to mark Museums and Galleries Month with a two-week art and culture festival.  The educational component of the fair includes exhibits, walking tours, lectures, workshops and demonstrations.  ManilArt shall likewise spearhead the celebration of Museums and Galleries Month by encouraging exhibitors and other NCAG members to put out special offerings for the month of October.  Events line-up includes: 1) gala opening night, 2) art lectures, and 3) walking tours.</t>
  </si>
  <si>
    <t>With the theme "Archives Links…Archives Connects, the celebration of Archives Day in 2019, lectures on the following topics will be delivered: 1. Basic Understanding on Archives 2. NCCA Guidelines on Digitization and the plans of the National Committee on Archives 3. paper Conservation Workshop. There will also be an Extemporaneous Speaking Contest.</t>
  </si>
  <si>
    <t xml:space="preserve">The project is a series of art workshops and exhibits from the four participating artists that will run over the course of 9 months.  The workshops will be held at the Alfredo F. Tadiar library and Art gallery, 1 F Ortega Highway, San Fernando, La Union.
 </t>
  </si>
  <si>
    <t>Ikalawang Pambansang Palihan Multi-Genre Workshop sa Malikhaing Pagsulat</t>
  </si>
  <si>
    <t>Polytechnic University of the Philippines</t>
  </si>
  <si>
    <t>11-12</t>
  </si>
  <si>
    <t>Ragay, Camarines Sur</t>
  </si>
  <si>
    <t>PAGLAMBO: A Regional Creative Writing Workshop for Writers in Mid-Career</t>
  </si>
  <si>
    <t>April 13-14, 2019</t>
  </si>
  <si>
    <t>Women in Literary Arts Cebu Inc</t>
  </si>
  <si>
    <t>Cebu City</t>
  </si>
  <si>
    <t>58th Silliman University National Writers Workshop</t>
  </si>
  <si>
    <t>May 6-17, 2019</t>
  </si>
  <si>
    <t>Silliman University</t>
  </si>
  <si>
    <t>20 to 30 poems, 10 to 20 stories and 10 plays.</t>
  </si>
  <si>
    <t>Dumaguete</t>
  </si>
  <si>
    <t>26th Iligan National Writers Workshop</t>
  </si>
  <si>
    <t>Based in MSU IIT, the INWW is one of the national workshops today that encourages the writing of contemporary literature in Mindanao's major languages: English, Sebuano, Filipino as well as literatures in the local languages. The five-day workshop seeks to improve and develop the writing skills of budding writers in poetry, fiction, and drama from all over the country; to involve the participants in the discussion of literary works and the writers' creative process; to introduce the 18 writing fellows to the latest approaches in the critiquing of literary works including the work  in progress of the more advanced mid-career INWW Alumni; and to provide a venue for interaction between established writers  and the young writers so that the young writers will have the confidence to publish their works. The activities will happen on May 27 to 31, 2019 at MSU IIT- Iligan City.</t>
  </si>
  <si>
    <t>May 27-31, 2019</t>
  </si>
  <si>
    <t>Mindanao Creative Writers Group Inc.</t>
  </si>
  <si>
    <t>Iligan City</t>
  </si>
  <si>
    <t>Pampanga Aytas Verbal Art</t>
  </si>
  <si>
    <t>Ceferina Yepez</t>
  </si>
  <si>
    <t>Tagayay: BATHALAD Writers at Fifty</t>
  </si>
  <si>
    <t>March to May 2019</t>
  </si>
  <si>
    <t>Trizer Dale Mansueto</t>
  </si>
  <si>
    <t>1 video documentation</t>
  </si>
  <si>
    <t>1521 and the Latin European Advent: The 2019 Philippine PEN Literature Conference on the 500th Anniversary of the Arrival of the Magellan Expedition</t>
  </si>
  <si>
    <t>November 26 to 27, 2019</t>
  </si>
  <si>
    <t>Philippine PEN</t>
  </si>
  <si>
    <t>Alang sa mga Magtutudlo: A Seminar Workshop on Teaching Literature and Writing</t>
  </si>
  <si>
    <t>Ateneo de Davao University</t>
  </si>
  <si>
    <t>Syllabi</t>
  </si>
  <si>
    <t>Dula-Dulaan: Ang Mga Sugbuanong Magdudula Alang Sa Kadaghanan</t>
  </si>
  <si>
    <t xml:space="preserve">The project aims to document the classic playwrights such as Piux Kabahar, Buenaventura Rodriguez, Florentino Tecson, and others. A discussion of their milieus as well as the context of their works will be a focus in order to understand the times and appreciate their plays more fully.
The project aims to introduce the Cebuano Classic playwrights to the public especially to students of different schools and universities through a documentary presentation of the playwrights and their selected plays.
A DVD documentary will be available at the end of this project.
</t>
  </si>
  <si>
    <t xml:space="preserve">MAY 20-25, 2019 </t>
  </si>
  <si>
    <t xml:space="preserve">   Lor Aireen Unabia Viernes</t>
  </si>
  <si>
    <t>Lecture- Workshop on Scriptwriting for Radio and Television Drama and TV Documentary</t>
  </si>
  <si>
    <t xml:space="preserve">A lecture workshop on writing for radio and television drama, and TV documentary with 24 participants divided into 3 categories, namely, writing for radio drama, scriptwriting for television drama anthology and TV documentary. The project aims to teach students, fresh graduates, and amateur media practitioners basic knowledge on Scriptwriting for Radio, TV Drama and TV documentary. This will happen on three consecutive Saturdays starting September 29 to October 13, 2019 at Comteq Business and Computer College, Olongapo City.  
</t>
  </si>
  <si>
    <t>September 29 to October 13, 2019</t>
  </si>
  <si>
    <t>Sining Olongapo Inc</t>
  </si>
  <si>
    <t>Olongapo</t>
  </si>
  <si>
    <t>Writing Workshop for Young Aytas (18-30 years old)</t>
  </si>
  <si>
    <t xml:space="preserve">The writing workshop is for young Aytas found in the different resettlement areas in Pampanga. Around 10 fellows will be selected to participate in the three-day workshop. There will be lecture-discussions pertaining to creative writing: manuscripts of the fellows will be critiqued so that in the process their writing skills will be improved. The project aims to develop the literary writing skills of the new generation of Aytas. The project will be held on June 2019 at UP Pampanga. </t>
  </si>
  <si>
    <t>Pampanga State Agricultural University</t>
  </si>
  <si>
    <t>Clark</t>
  </si>
  <si>
    <t>16th Lamiraw Creative Writing Workshop</t>
  </si>
  <si>
    <t xml:space="preserve">Apparently, the Lamiraw Creative Workshop has been the symbol of unity and determinism of the Waray, Sebuano and Inabaknon writers in rebuilding the shaken wall of its local writings. The strong support of many local writers and academicians has also reinforced the growing stability of the said workshop. IT actually ushered the surge of poetry, fiction, essay and drama written in mother tongue. As far as literary history is concerned, Lamiraw has been part of the crusade in the revival of the writings in Samar, Leyte, Biliran and Capul. It is the spawning ground of young, new writers in this part of the country. More and more writers coming from Lamiraw Creative Writing Workshop have produced quality works and have them published in print, blogs and over the radio.
The three-day lecture is slated to happen on June 20 to 22, 2019 at Eastern Visayas State University, with the following objectives a) to improve the craft of writing in poetry, fiction, essay and drama, b) revive local writings in Waray, Sebuano and Inabaknon, c) encourage translation of literary works from the local languages to English and other Philippines languages, and d) to encourage book production in Waray, Sebuano and Inabaknon. There will be lectures in a) literary history of Eastern Visayas, b) craft of writing in poetry, fiction, essay and drama, and c) literary criticism.
</t>
  </si>
  <si>
    <t>June 20-22, 2019</t>
  </si>
  <si>
    <t>Katig Writers Network Inc</t>
  </si>
  <si>
    <t>Tacloban City</t>
  </si>
  <si>
    <t>58th UP National Writers Workshop</t>
  </si>
  <si>
    <t xml:space="preserve">The UP National Writers Workshop is designed for more advanced writers, who need to move to “the next level” and continue to improve their skills and enlarge their vision. Because most of them are employed, they do not have the same opportunities to continue benefiting from their critique of peers as do young writers who are still in school. The workshop will also assign two slots to regional writers in mid-career, thus widening the fellows’ understanding of the national literary scene.
The project purpose is to increase awareness, recognition and protection of literary traditions.
The UP ICW National Writers Workshop is dedicated to the idea of encouraging the production of high-quality, responsible, relevant Philippine literature. The twelve (12) fellows, aside from having their submissions undergo the workshop process, will also be expected to make a presentation of a chapter or draft of a work-in progress and present a short public lecture on an aspect of their writing or of the genre in which they work during the workshop. The proceedings of all public sessions will be documented in a live blog, the records of which will be archived in the blog made purposely for the workshop.
There will also be several opportunities for interaction with local writers during pre-arranged literary events in select locations in Cebu on April 2019. The workshop will run for eight days. All of the proceedings are documented in a live blog which allows the general public access to the workshop discussions and the works submitted for workshop. To further widen the impact on the public, a lecture for educators’ and writers based in Cebu and the environs will be held.
</t>
  </si>
  <si>
    <t>The University of the Philippines Foundation Inc</t>
  </si>
  <si>
    <t>IYAS National Writers' Workshop</t>
  </si>
  <si>
    <t xml:space="preserve">The location of the annual creative writing workshop in the western Visayas serves as a catalyst to promote the growth and development of regional literature and mainstream it with national literature, both in English and Filipino. The unique format workshop positions the IYAS as an alternative to workshops conducted in traditional manner adhering to the true nature of a workshop as s space where art is produced through craft, skills, labor and creative mentorship. 
The IYAS Creative Writing Workshop aims to assist young writers in improving and perfecting their craft, and to encourage them to commit themselves to writing, thereby contributing to the improvement of the quality of literature currently being written in the country.
The ten fellows will undergo a five-day intensive workshops from April 21 to 27, 2019. The workshop uses the following design; morning and afternoon plenary sessions of one and half hours, each facilitated by an assigned panelist during which the works of a specific fellow will be critiqued, small group sessions where the fellows are divided among the panelists based on the genre and language of their application, short lectures on poetics, crafts, criticism given by panelists, writing exercises, plus a bonus cultural tour in Bacolod City.
</t>
  </si>
  <si>
    <t>April 21-27, 2019</t>
  </si>
  <si>
    <t>University of St. La Salle Bacolod</t>
  </si>
  <si>
    <t>Bacolod City</t>
  </si>
  <si>
    <t>Technical Assistance Program (TAP)</t>
  </si>
  <si>
    <t>The NCCA Technical Assistance Program is designed to supply immediate assistance to legitimate organizations which covers provision of heritage conservation experts for site assessment and inspection, and of resource persons for workshops, seminars, conferences, and for capacity-building purposes related to Cultural Heritage, such as, but not limited to the following fields: Museums; Libraries and Information Services; Historical Research; Art Galleries; Monuments and Sites; and Archives.</t>
  </si>
  <si>
    <t>The National Arts Month (NAM) is celebrated every February of every year per Presidential Proclamation 683. This is a Multi-art project in celebration of the National Arts Month Nationwide.</t>
  </si>
  <si>
    <t>Dance Xchange 2019: The Philippine International Dance Workshop</t>
  </si>
  <si>
    <t>Celebration of the Indigenous Peoples Month in October</t>
  </si>
  <si>
    <t>A celebration of peace, bringing together major cultural communities in a cultural exchange highlighting significant aspects of way of life through simultaneous exchange of inter-active activities such as performances, exhibitions, forum, lecture-demonstrations and workshops on traditional crafts and cuisine, and indigenous games.   The SCCTA will continue inviting international IP communities from other countries for dialogues and exchanges of experiences.</t>
  </si>
  <si>
    <t>2019 Celebration of National Heritage Month (NHM); Museums and Galleries Month (MGM); Libraries and Information Services Month (LISM); and including a proposed international workshops on conservation</t>
  </si>
  <si>
    <t xml:space="preserve">The celebration of the National Heritage Month is in May of every year. Also, the Museums and Galleries Month in October and the Libraries and Information Services Month in November will be celebrated with various activities together with the concerned cultural agencies and partners. </t>
  </si>
  <si>
    <t>Celebration of National Events / Commemorative Celebrations and Inter-agency activities such as the Culinary Month, Rizal Day, Independence Day and other  special commemorative events with proclamations</t>
  </si>
  <si>
    <t>CY 2019 Budget for the Order of the National Artist (ONA)  (Administrative and Projects)</t>
  </si>
  <si>
    <t>The Order of National Artist (ONA) is the highest national recognition given to Filipino individuals who have made significant contributions to the development of Philippine arts.   Support for ONA in Pursuant to Proc No. 1001, and in accordance with the benefits stipulated in the said proclamation  to  include monthly stipends, health and death benefits,  the administrative expenses, and other activities for the promotion of the national Artists.</t>
  </si>
  <si>
    <t xml:space="preserve">CY 2019  Budget for the Gawad sa Manlilikha ng Bayan (GAMABA) (Administrative and Projects) </t>
  </si>
  <si>
    <t>Pursuant to  RA 7355,  support for the Manlilikha ng Bayan for their programs, projects, administrative expenses and other benefits due them, particularly support for programs to encourage the continued preservation of their crafts and arts is proposed for approvals.  The National Living Treasures Award is the highest honor given by the State to a traditional folk artist who engages and displays exemplary skill and commitment to art that is uniquely Filipino.</t>
  </si>
  <si>
    <t>Linggo ng Musikang Pilipino - July (OPM) including the  conduct of the National Music Awards</t>
  </si>
  <si>
    <t>Support for the weeklong celebration for Filipino music per Presidential Proclamation No. 933, signed in December 2014. Various activities will be organized in line with the celebration to be coordinated by the OPM. In 2019, OPM will mount different activities around Metro Manila and out of town shows for the week-long celebration of LMP including the awarding of the first National Music Awards.</t>
  </si>
  <si>
    <t>2019 Support for the National Music Competition for Young Artists (NAMCYA)</t>
  </si>
  <si>
    <t>Mobilization Fund for Monitoring of Projects and Evaluation of Programs</t>
  </si>
  <si>
    <t>To provide immediate assistance to legitimate organizations and cultural activities with the intention of providing appropriate arts and culture education and training including the budget for the representation of NCCA Officials and Invited NCCA Representatives to Official NCCA Commitments.</t>
  </si>
  <si>
    <t>For 2019, the Luzon Cultural Promotion will partner with PIA (CAR, Region 1-5). It will run from January to December 2019. It bears the tagline "Sulong Luzon, Yamang Kultura't Sining."  LUZON CULTURAL PROMOTION is an intensive promotional campaign with the intent of building a strong sense of nationhood and pride of being Filipino and that will feature the rich cultural heritage in Luzon</t>
  </si>
  <si>
    <t>Funding for the Strategic Planning, Policy Development, Project Proposal Writeshops, Project Evaluation Process for CY 2019 Projects, Grantees Orientation &amp; MOA Signing for 2019 and the Conduct of NCCA Elections for the coming term</t>
  </si>
  <si>
    <t>Urdaneta City University</t>
  </si>
  <si>
    <t>SC / Secretariat Planning Recommendation</t>
  </si>
  <si>
    <t>Cultural Hub Program</t>
  </si>
  <si>
    <t>The Cultural Hub (Knowledge Development Center) will be established to document, conserve and protect tangible and intangible cultural heritage for posterity, as well as to enrich the people's knowledge and sense of ownership of various elements of Filipino culture.  [Planning, preparation of design, consultancy work and TWC/TWG administrative expenses in line with the PDP]</t>
  </si>
  <si>
    <t>2019 AGUNG PUBLICATION / NCCA Newsletter</t>
  </si>
  <si>
    <t>2020 NCCA WALL CALENDAR</t>
  </si>
  <si>
    <t>It is the Commission's involvement in inter-agency activities, wherein coordinative and liaison work between and among the various government agencies, particularly with the cultural agencies, including the implementation of activities for the PDP.</t>
  </si>
  <si>
    <t>Fund for the various coordination work and activities for the RDC in line with the implementation of the PDP</t>
  </si>
  <si>
    <t>The following are the major research and statistical programs that shall be undertaken by NCCA, which includes the conduct of survey. (1) Development of conceptual and statistical framework on culture-based on UNESCO Framework for Cultural Statistics; (2) development of culture indicators based on administrative data; (3) development of cultural statistic web portal; (4) development of IEC strategies for more effective dissemination, communication, and advocacy of cultural statistics; etc.</t>
  </si>
  <si>
    <t>KulTourAppt, Mobile Application Project</t>
  </si>
  <si>
    <t>Support for the continued implementation of the KulTour mobile application research and mapping;   part of the registry which locates important sites, events, places of destination using mobile application.   Pilot areas were identified by the DOT and using the existing registry and mapping output of the NCCA.   This includes budget for brief research, writing and some administrative expense using existing / available materials and icons</t>
  </si>
  <si>
    <t>2019-001</t>
  </si>
  <si>
    <t>2019-003</t>
  </si>
  <si>
    <t>2019-002</t>
  </si>
  <si>
    <t>2019-004</t>
  </si>
  <si>
    <t>2019-005</t>
  </si>
  <si>
    <t>2019-006</t>
  </si>
  <si>
    <t>2019-007</t>
  </si>
  <si>
    <t>2019-008</t>
  </si>
  <si>
    <t>2019-009</t>
  </si>
  <si>
    <t>2019-010</t>
  </si>
  <si>
    <t>2019-011</t>
  </si>
  <si>
    <t>2019-012</t>
  </si>
  <si>
    <t>2019-013</t>
  </si>
  <si>
    <t>2019-014</t>
  </si>
  <si>
    <t>2019-015</t>
  </si>
  <si>
    <t>2019-016</t>
  </si>
  <si>
    <t>2019-017</t>
  </si>
  <si>
    <t>2019-018</t>
  </si>
  <si>
    <t>2019-019</t>
  </si>
  <si>
    <t>2019-020</t>
  </si>
  <si>
    <t>2019-021</t>
  </si>
  <si>
    <t>2019-022</t>
  </si>
  <si>
    <t>2019-023</t>
  </si>
  <si>
    <t>2019-024</t>
  </si>
  <si>
    <t>2019-025</t>
  </si>
  <si>
    <t>2019-026</t>
  </si>
  <si>
    <t>2019-027</t>
  </si>
  <si>
    <t>2019-028</t>
  </si>
  <si>
    <t>2019-029</t>
  </si>
  <si>
    <t>2019-030</t>
  </si>
  <si>
    <t>2019-031</t>
  </si>
  <si>
    <t>2019-032</t>
  </si>
  <si>
    <t>2019-033</t>
  </si>
  <si>
    <t>2019-034</t>
  </si>
  <si>
    <t>2019-035</t>
  </si>
  <si>
    <t>2019-036</t>
  </si>
  <si>
    <t>2019-037</t>
  </si>
  <si>
    <t>2019-038</t>
  </si>
  <si>
    <t>2019-039</t>
  </si>
  <si>
    <t>2019-040</t>
  </si>
  <si>
    <t>2019-041</t>
  </si>
  <si>
    <t>2019-042</t>
  </si>
  <si>
    <t>2019-043</t>
  </si>
  <si>
    <t>2019-044</t>
  </si>
  <si>
    <t>2019-045</t>
  </si>
  <si>
    <t>2019-046</t>
  </si>
  <si>
    <t>2019-047</t>
  </si>
  <si>
    <t>2019-048</t>
  </si>
  <si>
    <t>2019-049</t>
  </si>
  <si>
    <t>2019-050</t>
  </si>
  <si>
    <t>2019-051</t>
  </si>
  <si>
    <t>2019-052</t>
  </si>
  <si>
    <t>2019-053</t>
  </si>
  <si>
    <t>2019-054</t>
  </si>
  <si>
    <t>2019-055</t>
  </si>
  <si>
    <t>2019-056</t>
  </si>
  <si>
    <t>2019-057</t>
  </si>
  <si>
    <t>2019-058</t>
  </si>
  <si>
    <t>2019-059</t>
  </si>
  <si>
    <t>2019-060</t>
  </si>
  <si>
    <t>2019-061</t>
  </si>
  <si>
    <t>2019-062</t>
  </si>
  <si>
    <t>2019-063</t>
  </si>
  <si>
    <t>2019-064</t>
  </si>
  <si>
    <t>2019-065</t>
  </si>
  <si>
    <t>2019-066</t>
  </si>
  <si>
    <t>2019-067</t>
  </si>
  <si>
    <t>2019-068</t>
  </si>
  <si>
    <t>2019-069</t>
  </si>
  <si>
    <t>2019-070</t>
  </si>
  <si>
    <t>2019-071</t>
  </si>
  <si>
    <t>2019-072</t>
  </si>
  <si>
    <t>2019-073</t>
  </si>
  <si>
    <t>2019-074</t>
  </si>
  <si>
    <t>2019-075</t>
  </si>
  <si>
    <t>2019-076</t>
  </si>
  <si>
    <t>2019-077</t>
  </si>
  <si>
    <t>2019-078</t>
  </si>
  <si>
    <t>2019-079</t>
  </si>
  <si>
    <t>2019-080</t>
  </si>
  <si>
    <t>2019-081</t>
  </si>
  <si>
    <t>2019-082</t>
  </si>
  <si>
    <t>2019-083</t>
  </si>
  <si>
    <t>2019-084</t>
  </si>
  <si>
    <t>2019-085</t>
  </si>
  <si>
    <t>2019-086</t>
  </si>
  <si>
    <t>2019-087</t>
  </si>
  <si>
    <t>2019-088</t>
  </si>
  <si>
    <t>2019-089</t>
  </si>
  <si>
    <t>2019-090</t>
  </si>
  <si>
    <t>2019-091</t>
  </si>
  <si>
    <t>2019-092</t>
  </si>
  <si>
    <t>2019-093</t>
  </si>
  <si>
    <t>2019-094</t>
  </si>
  <si>
    <t>2019-095</t>
  </si>
  <si>
    <t>2019-096</t>
  </si>
  <si>
    <t>2019-097</t>
  </si>
  <si>
    <t>2019-098</t>
  </si>
  <si>
    <t>2019-099</t>
  </si>
  <si>
    <t>2019-100</t>
  </si>
  <si>
    <t>2019-101</t>
  </si>
  <si>
    <t>2019-102</t>
  </si>
  <si>
    <t>2019-103</t>
  </si>
  <si>
    <t>2019-104</t>
  </si>
  <si>
    <t>2019-105</t>
  </si>
  <si>
    <t>2019-106</t>
  </si>
  <si>
    <t>2019-107</t>
  </si>
  <si>
    <t>2019-108</t>
  </si>
  <si>
    <t>2019-109</t>
  </si>
  <si>
    <t>2019-110</t>
  </si>
  <si>
    <t>2019-111</t>
  </si>
  <si>
    <t>2019-112</t>
  </si>
  <si>
    <t>2019-113</t>
  </si>
  <si>
    <t>2019-114</t>
  </si>
  <si>
    <t>2019-115</t>
  </si>
  <si>
    <t>2019-116</t>
  </si>
  <si>
    <t>2019-117</t>
  </si>
  <si>
    <t>2019-118</t>
  </si>
  <si>
    <t>2019-119</t>
  </si>
  <si>
    <t>2019-120</t>
  </si>
  <si>
    <t>2019-121</t>
  </si>
  <si>
    <t>2019-122</t>
  </si>
  <si>
    <t>2019-123</t>
  </si>
  <si>
    <t>2019-124</t>
  </si>
  <si>
    <t>2019-125</t>
  </si>
  <si>
    <t>2019-126</t>
  </si>
  <si>
    <t>2019-127</t>
  </si>
  <si>
    <t>2019-128</t>
  </si>
  <si>
    <t>2019-129</t>
  </si>
  <si>
    <t>2019-130</t>
  </si>
  <si>
    <t>2019-131</t>
  </si>
  <si>
    <t>2019-132</t>
  </si>
  <si>
    <t>2019-133</t>
  </si>
  <si>
    <t>2019-134</t>
  </si>
  <si>
    <t>2019-135</t>
  </si>
  <si>
    <t>2019-136</t>
  </si>
  <si>
    <t>2019-137</t>
  </si>
  <si>
    <t>2019-138</t>
  </si>
  <si>
    <t>2019-139</t>
  </si>
  <si>
    <t>2019-140</t>
  </si>
  <si>
    <t>2019-141</t>
  </si>
  <si>
    <t>2019-142</t>
  </si>
  <si>
    <t>2019-143</t>
  </si>
  <si>
    <t>2019-144</t>
  </si>
  <si>
    <t>2019-145</t>
  </si>
  <si>
    <t>2019-146</t>
  </si>
  <si>
    <t>2019-147</t>
  </si>
  <si>
    <t>2019-148</t>
  </si>
  <si>
    <t>2019-149</t>
  </si>
  <si>
    <t>2019-150</t>
  </si>
  <si>
    <t>2019-152</t>
  </si>
  <si>
    <t>2019-153</t>
  </si>
  <si>
    <t>2019-154</t>
  </si>
  <si>
    <t>2019-155</t>
  </si>
  <si>
    <t>2019-156</t>
  </si>
  <si>
    <t>2019-157</t>
  </si>
  <si>
    <t>2019-158</t>
  </si>
  <si>
    <t>2019-159</t>
  </si>
  <si>
    <t>2019-160</t>
  </si>
  <si>
    <t>2019-161</t>
  </si>
  <si>
    <t>2019-162</t>
  </si>
  <si>
    <t>2019-163</t>
  </si>
  <si>
    <t>2019-164</t>
  </si>
  <si>
    <t>2019-165</t>
  </si>
  <si>
    <t>2019-166</t>
  </si>
  <si>
    <t>2019-167</t>
  </si>
  <si>
    <t>2019-168</t>
  </si>
  <si>
    <t>2019-169</t>
  </si>
  <si>
    <t>2019-170</t>
  </si>
  <si>
    <t>2019-171</t>
  </si>
  <si>
    <t>2019-172</t>
  </si>
  <si>
    <t>2019-173</t>
  </si>
  <si>
    <t>2019-174</t>
  </si>
  <si>
    <t>2019-175</t>
  </si>
  <si>
    <t>2019-176</t>
  </si>
  <si>
    <t>2019-177</t>
  </si>
  <si>
    <t>2019-178</t>
  </si>
  <si>
    <t>2019-179</t>
  </si>
  <si>
    <t>2019-180</t>
  </si>
  <si>
    <t>2019-181</t>
  </si>
  <si>
    <t>2019-182</t>
  </si>
  <si>
    <t>2019-183</t>
  </si>
  <si>
    <t>2019-184</t>
  </si>
  <si>
    <t>2019-185</t>
  </si>
  <si>
    <t>2019-186</t>
  </si>
  <si>
    <t>2019-187</t>
  </si>
  <si>
    <t>2019-188</t>
  </si>
  <si>
    <t>2019-189</t>
  </si>
  <si>
    <t>2019-190</t>
  </si>
  <si>
    <t>2019-191</t>
  </si>
  <si>
    <t>2019-192</t>
  </si>
  <si>
    <t>2019-193</t>
  </si>
  <si>
    <t>2019-194</t>
  </si>
  <si>
    <t>2019-195</t>
  </si>
  <si>
    <t>2019-196</t>
  </si>
  <si>
    <t>2019-197</t>
  </si>
  <si>
    <t>2019-198</t>
  </si>
  <si>
    <t>2019-199</t>
  </si>
  <si>
    <t>2019-200</t>
  </si>
  <si>
    <t>2019-201</t>
  </si>
  <si>
    <t>2019-202</t>
  </si>
  <si>
    <t>2019-203</t>
  </si>
  <si>
    <t>2019-204</t>
  </si>
  <si>
    <t>2019-205</t>
  </si>
  <si>
    <t>2019-206</t>
  </si>
  <si>
    <t>2019-207</t>
  </si>
  <si>
    <t>2019-208</t>
  </si>
  <si>
    <t>2019-209</t>
  </si>
  <si>
    <t>2019-210</t>
  </si>
  <si>
    <t>2019-211</t>
  </si>
  <si>
    <t>2019-212</t>
  </si>
  <si>
    <t>2019-213</t>
  </si>
  <si>
    <t>2019-214</t>
  </si>
  <si>
    <t>2019-215</t>
  </si>
  <si>
    <t>2019-216</t>
  </si>
  <si>
    <t>2019-217</t>
  </si>
  <si>
    <t>2019-218</t>
  </si>
  <si>
    <t>2019-219</t>
  </si>
  <si>
    <t>2019-220</t>
  </si>
  <si>
    <t>2019-221</t>
  </si>
  <si>
    <t>2019-222</t>
  </si>
  <si>
    <t>2019-223</t>
  </si>
  <si>
    <t>2019-224</t>
  </si>
  <si>
    <t>2019-225</t>
  </si>
  <si>
    <t>2019-226</t>
  </si>
  <si>
    <t>2019-227</t>
  </si>
  <si>
    <t>2019-228</t>
  </si>
  <si>
    <t>2019-229</t>
  </si>
  <si>
    <t>2019-231</t>
  </si>
  <si>
    <t>2019-232</t>
  </si>
  <si>
    <t>2019-234</t>
  </si>
  <si>
    <t>2019-235</t>
  </si>
  <si>
    <t>2019-236</t>
  </si>
  <si>
    <t>2019-237</t>
  </si>
  <si>
    <t>2019-238</t>
  </si>
  <si>
    <t>2019-239</t>
  </si>
  <si>
    <t>2019-240</t>
  </si>
  <si>
    <t>2019-241</t>
  </si>
  <si>
    <t>2019-242</t>
  </si>
  <si>
    <t>2019-243</t>
  </si>
  <si>
    <t>2019-244</t>
  </si>
  <si>
    <t>2019-245</t>
  </si>
  <si>
    <t>2019-246</t>
  </si>
  <si>
    <t>2019-247</t>
  </si>
  <si>
    <t>2019-248</t>
  </si>
  <si>
    <t>2019-250</t>
  </si>
  <si>
    <t>2019-251</t>
  </si>
  <si>
    <t>2019-252</t>
  </si>
  <si>
    <t>2019-253</t>
  </si>
  <si>
    <t>2019-254</t>
  </si>
  <si>
    <t>2019-255</t>
  </si>
  <si>
    <t>2019-256</t>
  </si>
  <si>
    <t>2019-257</t>
  </si>
  <si>
    <t>2019-258</t>
  </si>
  <si>
    <t>2019-259</t>
  </si>
  <si>
    <t>2019-260</t>
  </si>
  <si>
    <t>2019-261</t>
  </si>
  <si>
    <t>2019-262</t>
  </si>
  <si>
    <t>2019-263</t>
  </si>
  <si>
    <t>2019-264</t>
  </si>
  <si>
    <t>2019-265</t>
  </si>
  <si>
    <t>2019-266</t>
  </si>
  <si>
    <t>2019-267</t>
  </si>
  <si>
    <t>Atok National High School</t>
  </si>
  <si>
    <t>Salamat sa Biyaya Foundation, Inc.</t>
  </si>
  <si>
    <t>National Union to Restore the Environment (Nature)</t>
  </si>
  <si>
    <t>The Luzon Program would pay homage to the Pasig River as medium and space for a collective memory and cultural identity / Pagbibigay-pugay sa Ilog Pasig bilang lunan at daluyan ng kolektibong alaala at kultural na pagkakakilanlan; It would also highlight the concern for the community through the artistic creations and  research initiatives that can be used by the community as basis for crafting development initiatives / pagpapamalas ng malasakit sa komunidad sa pamamagitan ng mga pagtatanghal ng paglikha at pananaliksik. (Cultural Identity and Cultural Awareness and Memory).   There would be activities to particularly convert some areas along the banks of Pasig River into museums or exhibition sites, where workshops and technical assistance could be done. It would highlight the use of recyclable materials, particularly trash from Pasig River; and the integration of environmental care promotion in the culture and arts exhibition. 10 ferry areas along the Pasig River have been identified as exhibition places [for the unang alon], such as: Maestranza, Plaza Mexico; Escolta; Binondo; Liwasang Bonifacio; Ermita; PUP, Sta. Mesa; Lambingan, Punta Sta. Ana; Hulo, Mandaluyong; Guadalupe, Makati; and, Pinagbuhatan, Pasig</t>
  </si>
  <si>
    <t xml:space="preserve">The passion play is a one week, seven nights, presentation that starts from Holy Monday to Easter Sunday focusing in the life, death and resurrection of Jesus Christ. It is being presented in a narrative form utilizing prompters for the artist's dialogue. 
The project aims to offer opportunity to advance the understanding and appreciation of people of their local cultural heritage through performances. 
</t>
  </si>
  <si>
    <t xml:space="preserve">Basic Training of IP Local Researchers on Documentation of Traditional Back strap Weaving in Lubuagan, Kalinga
</t>
  </si>
  <si>
    <t xml:space="preserve">To train IP local researchers and upgrade their skills on how to document the traditional back strap weaving of Kalinga.  *Note - Revised FROM the Project Proposal Title: Enhancement Training of Kalinga Weaving and Rattan Handicraft to the Young Generation of Lubuagan Community
</t>
  </si>
  <si>
    <t xml:space="preserve">Immortalizing the Indigenous Peoples' Culture Through Research
</t>
  </si>
  <si>
    <t>To train researchers and documenters of traditional arts and culture of the Cordillera Administrative Region.  *Note - Revised FROM the Project Proposal Title: Multiculturalism and Ethnic Identity: Experiencing Authenticity in the City</t>
  </si>
  <si>
    <t xml:space="preserve">Documentation of Oral Traditional Healing Practices of Barangay Bayyo
</t>
  </si>
  <si>
    <t>To document the oral traditions and practices of the community of Bayyo. The documentation involves the chants, the "purga" or the indigenous prayers, and the rituals in the events or as the need arises.  *Note - Revised FROM the Project Proposal Title: Codification of Community Cultural Healing Practices of Barangay Bayyo</t>
  </si>
  <si>
    <t xml:space="preserve">Kulpi: Documentation of Indigenous Arts, Skills and Sports
</t>
  </si>
  <si>
    <t>To document the Indigenous Arts, Skills, and Sports during the Kulpi.  *Note - Revised FROM the Project Proposal Title: Dangoy Indigenous People Pilanpalay Beads Association</t>
  </si>
  <si>
    <t xml:space="preserve">A Study of Lubuagan Folklore and How it reflects their folk life
</t>
  </si>
  <si>
    <t>To collect, record and translate the Lubuagan folklore which will be used to trace the rich cultural heritage which will serve as a tool in understanding the way of life of the Lubuagan people.  *Note - Revised FROM the Project Proposal Title: No Young Indigenous Peoples Culturally Left Behind</t>
  </si>
  <si>
    <t>CY 2019: every second Saturday of the month</t>
  </si>
  <si>
    <t>CY 2019: upon approval of the proposal</t>
  </si>
  <si>
    <t>SCD-NCCEd</t>
  </si>
  <si>
    <t>SCD-NCLT</t>
  </si>
  <si>
    <t>SCA-NCLA</t>
  </si>
  <si>
    <t>SANAYGURO: National Teachers' Training on Arts and Culture and Instructional Materials Development and Teachers' Training for the Arts and Design Track/ Special Program in the Arts (SPA)</t>
  </si>
  <si>
    <t>The seminar-workshop aims to provide the teacher-participants in the public schools with comprehensive training on the techniques related to their field of arts specialization.   Likewise, one of their deliverables is a robust program that mainstreams culture and arts and enhances the value of creativity.</t>
  </si>
  <si>
    <t>Commission with TESDA</t>
  </si>
  <si>
    <t xml:space="preserve">The Performance Laboratory, Inc. </t>
  </si>
  <si>
    <t>10 Filmmakers</t>
  </si>
  <si>
    <t>50 community</t>
  </si>
  <si>
    <t>20 community</t>
  </si>
  <si>
    <t>100 artists, production staff, researchers, teachers, cultural workers, general public</t>
  </si>
  <si>
    <t>100 audience</t>
  </si>
  <si>
    <t>100 actors, and audience</t>
  </si>
  <si>
    <t>100 AUDIENCE</t>
  </si>
  <si>
    <t>80 theater groups, cultural workers, community</t>
  </si>
  <si>
    <t>3 schools and community libraries</t>
  </si>
  <si>
    <t>20 readers, researchers, students, Aetas</t>
  </si>
  <si>
    <t>10 PAPERS</t>
  </si>
  <si>
    <t>1 individual</t>
  </si>
  <si>
    <t>30 students, fellows</t>
  </si>
  <si>
    <t xml:space="preserve">100 readers,  students, </t>
  </si>
  <si>
    <t>2 scripts with illustrations</t>
  </si>
  <si>
    <t>20 students, teachers, researchers</t>
  </si>
  <si>
    <t>1000 students, art enthusiasts, artists, general public</t>
  </si>
  <si>
    <t>3000 students, art enthusiasts, artists, general public</t>
  </si>
  <si>
    <t>2000 students, art enthusiasts, artists, general public</t>
  </si>
  <si>
    <t>10 students, art enthusiasts, artists, general public</t>
  </si>
  <si>
    <t>Baguio City</t>
  </si>
  <si>
    <t>Palawan, Cebu, Leyte</t>
  </si>
  <si>
    <t>1. Competitive: Heritage</t>
  </si>
  <si>
    <t xml:space="preserve">Lalaan Central School was established in 1921. At present it has a total population of 1,021 students. The project aims to develop the Central Library as a center of academic learning and heritage awareness both for the school and the barangay. </t>
  </si>
  <si>
    <t>Fundación Santiago Inc.</t>
  </si>
  <si>
    <t xml:space="preserve"> To form a social media contest that will generate  video entries of not less than 30 seconds and not more than 300 seconds to promote Filipino culture such as “malasakit” in a creative and fun way, and to make it viral to be disseminated through  Facebook, YouTube, Instagram, Twitter and other social media accounts. The project will promote awareness of the public about the  Filipino culture through social media.</t>
  </si>
  <si>
    <t>Davao Oriental</t>
  </si>
  <si>
    <t>Likmuan: Intangible Heritage Education Program for Basic Education</t>
  </si>
  <si>
    <t xml:space="preserve">The project , dubbed as Likmuan, provides a platform where teachers will be equipped with skills to develop learning resources on intangible cultural heritage through workshop. The learning materials shall be informed by the outputs of the 2018 National conference, works of selected scholars and other relevant extant resources. </t>
  </si>
  <si>
    <t>May 8-10, 2019</t>
  </si>
  <si>
    <t>Ang proyekto ay binubuo ng lokal na pagmamapa, pagggawa ng mini-glossary, mga serye ng panayam sa mga manunulat tungkol sa wika, kultura, at panitikan, at palihan o pagsasanay na tatagal mula 3-5 na araw na dadaluhan ng mga guro sa elementarya, hayskul at kolehiyo mula DepEd, SUC at Samahang Pangwika sa Marinduque. Ang mga layunin ng proyekto ay makatugon sa pangangailangan ng mga guro sa Filipino, Araling panglipunan, at Panitikan, makagawa ng kontekstuwalisadong kagamitang panpagkatuto halaw sa wika, kultura, at panitikan, at magamit ang resulta ng palihan sa paggawa ng komprehensibong planong pangwika, kultural at pampanitikan sa Marinduque</t>
  </si>
  <si>
    <t xml:space="preserve">Ang Kontribusyon ng mga kultural na paniniwala at mga nakagawian sa pagsali ng mga mangingisda sa mga hakbang pang-kaunlaran sa munisipyo ng Sagnay, Camarines Sur </t>
  </si>
  <si>
    <t>A research on Yakan Literature with translation of Yakan vernacular into Filipino and Roman Script</t>
  </si>
  <si>
    <t xml:space="preserve">The project is an advocacy endeavor for resettled community in Bataraza, Palawan; Lapu-lapu City; and Ormoc City through a series of capacity building workshops in these communities by imparting the knowledge on the technology of functional art, and empowering these communities with skills on livelihood technology. </t>
  </si>
  <si>
    <t xml:space="preserve">The proposal is a city-wide waste management effort as well as to capacitate the participants with skills in converting these wastes into usable and functional products. It targets to involve the barangay officials, women's groups, schools, NGOs and other government agencies such as the DENR and DSWD in the livelihood training </t>
  </si>
  <si>
    <t>The project builds upon the intent of the and thrust to employ methods of upcycling materials to enhance a livable environment and sustainable community life through the application of interior design principles and instruments in community-led projects, initiatives and collaborations among the professionals and stakeholders in the target/identified resettled community in Luzon.</t>
  </si>
  <si>
    <t>The project aims to publish a journal on architectural research undertaken through the design of projects where research is embodied within the project-based design investigation and outcomes. The journal shall also publish and promote discourse on architectural design, to bring project-based design discourse and research into a productive and informed dialogue.</t>
  </si>
  <si>
    <t>The proposal is designed to enhance the capacity of the legislators in formulating policies  and measures on the protection and conservation of cultural heritage as mandated by the RA 10066</t>
  </si>
  <si>
    <t>The aim of the proposal is the preservation and promotion  of Kapampangan cultural heritage through the establishment of Kapampangan Cultural Center. Housed in a restored Gabaldon building, a series of trainings on various facets of the Kapampangan culture, as well as performances and showcases, the Kapampangan Cultural Center shall be the breeding ground for budding artists and cultural workers in the province.</t>
  </si>
  <si>
    <t>Lunhaw ng Dapit engages the community in the propagation of the importance of local communal garden using local plant species. This project shall be highlighted by community participation beginning from the planning, designing and implementing eco-enrichment programmes enhanced by the indigenous knowledge systems of the Subanen agro-forestry technology and propagation of herbs and medicinal plants. The project shall engage multi-cultural and multi-disciplinary team of agriculturists, ritual specialists, landscape architects, cultural masters, anthropologists coming from the Subanen and Bangsamoro communities in Kumalarang.</t>
  </si>
  <si>
    <t>Municipality of Kumalarang, Zamboanga del Sur</t>
  </si>
  <si>
    <t>Nabunturan Independent Film Exhibition 7 (NABIFILMEX 7)</t>
  </si>
  <si>
    <t>Dokomentarista: Kababaihan sa Likod ng Kamera</t>
  </si>
  <si>
    <t>“Elias and his friends are simple kids living in a peaceful community. Each one trying to fit in and cope with the changing world and the inevitable stage of growing up. Pepsy suffers from epilepsy and have stress-induced seizures from time to time. Robin is a good looking lad who does not lack in anything but is always insecure of others. Agol can’t stop eating thereby getting stouter everyday, while hiding his growing affection for Pepsy. And Elias, the captain of the group, who’s got a lot of questions to himself because of emotions he should never feel in the first place. Fun loving kids who lives in a war stricken society. All are victims of bad decision making of other people. But one thing is for sure. No matter what happens, they will love and protect each other forever.”</t>
  </si>
  <si>
    <t>“At its center, part psycho-thriller, part mundane-mystery with a plot that leads to a very unsettling end. It tells the story of Jeona &amp; Kim a couple that is hitting rough patches in the early stage of marriage. Kim, a career oriented woman, works as a medical representative, often stays late absorbed in work leaving Jeona feeling rejected, and plagued with doubts. There are nights when Jeona, a daytime cook—gets caught up with disturbing dreams of Kim, sometimes carnal, however constantly, in the presence of a mysterious delusion When Jeona’s paranoia kicks in, her sense of dream and reality gets slowly sucked in spiraling madness.”</t>
  </si>
  <si>
    <t>A short film about a young battered wife in a Pampanga countryside in the 1950s. Her husband suspects she is seeing someone until he confronts the ‘paramour’ who turns out to be the ‘Kulariut’, a nocturnal creature in Kapampangan folklore.</t>
  </si>
  <si>
    <t xml:space="preserve">This is a theater production that would involve the local artists of the different communities and schools in the town of Liliw. Initiated by the Office of the Mayor together with the Koryo Arts Center for Dance, Music and Theater. The play would feature the local history and heritage of the town through combined music and dances rooted from the town's traditional practices.
The project aims to; a) engage the local network of artists and cultural organizations in producing a contemporary interpretation of the town's local history and heritage; and b) increase the young population's awareness and appreciation in utilizing and integrating local arts and culture in the community's development. </t>
  </si>
  <si>
    <t xml:space="preserve">of-place and up-scale recognition of creative diversity, upholding conflict-sensitivity and advancing community resilience among the multi-cultural population in Mindanao.
The Kambayoka members will provide main performers and the host back-up ensemble, the Kaliwat will compose and arrange the music score and the Kandidilimudan will ensure appropriate cultural nuances and traditional forms as well as back-up ensemble actors. 
The three groups will collaborate in devising the initial narrative inspired from the Darangen epic.
The collaborative theater project advances the image of a new Mindanao, as a home of creativity and resilience.
</t>
  </si>
  <si>
    <t>SULAT DULA 5 is a theatre craft development and capability building workshop focused on playwriting to ensure the continued production of theatre in Mindanao. 
SULAT DULA 5 aims to introduce the basics of playwriting to the aspiring playwrights who wish to hone their
skills, interact with beginning and veteran playwrights and learn the roots of theatre in Mindanao. SULAT DULA also
hopes to have the plays produced by various theatre companies and have the plays published in academic journals or
any publication in the future. In 2019, SULAT DULA interfaces with Extra Virgin Lab Festival as it would become the
platform for testing new plays as new materials for staging.
Lastly, SULAT DULA 5 envisions of establishing a prolific playwright network in Mindanao, and these
playwrights will be responsible in reflecting on Mindanao realities, heritage and culture and other voices for the purposes of cultural awareness, promotion, understanding and regeneration.</t>
  </si>
  <si>
    <t>This project will engage the students of UPRHS to a music theater production featuring the history of the school congruent to the history of UPLB and the role and contribution of its constituents not only the field of science and agriculture, but also in the struggle for societal change through arts and culture.
The project aims to: a) raise familiarity of UPRHS' rich history among its present constituents; b) feature the role and contribution of young scientists, scientist-to-be and the artist constituents of science and agriculture-focus community in nation-building and globally; and c) engage students and teachers of Junior and Senior High School in collaborative production performance through creative processes.</t>
  </si>
  <si>
    <t xml:space="preserve">Kambayoka Theater Form is purely a Mindanaoan theater form, having been developed and promoted by the Sining Kambayoka Ensemble, the longest running theater company in Mindanao. This kind of theater form will enhance the artistry of the resident artists of Teatro Guindegan, who are used in experimenting productions using Asian classical systems. KTF, as a theater form, is now close becoming a heritage in the Philippine arts scene. Thus, it is fitting for the company to learn this form by staging a production in Kambayoka theater form, which would enhance the audience appreciation to this form and style.
Usa Ka Kasalan is a musical adaptation of Orlando Nadres' Lalaki, Babae at Iba Pa. This is a musical adaptation of the play by Mindanao State University Sining Kambayoka Ensemble. The musical will be given a new breath by the young artists of the Teatro Guindegan. Teatro Guindegan is the resident theater company of La Salle University. Ozamis City. 
This project aims to use theater as a tool to trigger discussion on current social issues in the country and to provide learning experience for the resident artists of Teatro Guindegan in the Kambayoka Theater form, a Mindanao theater style and convention. The musical will be staged for two days at La Salle Ozamis.
</t>
  </si>
  <si>
    <t xml:space="preserve">The project is a collaboration of school-based theater groups namely: Canossa Colleges, Claro M. Recto Memorial National High School of Tiaong and B. N. Calara National High School Los Banos Laguna. 
Each group will be mounting plays about their respective local legends- "Pitong Lawa" by Canossa, Si Tating of Tiaong and Kawayang Anos of Los Banos. The three groups will be mounting a joint production that will weave the stories of three legends along the theme of "Protecting Children from Trafficking". The whole production will  be rendered in 3 sites, namely, Canoosa Hall, CMRNHS Covered Court and Municipal Hall of Los Banos. </t>
  </si>
  <si>
    <t>3 new works</t>
  </si>
  <si>
    <t>For the past years, the NCCA through NCDA has spawned numerous successful festivals, encouraging a robust production of milestone works among young thespians in the schools and residential communities. Those opportunities have boosted the young artists' role in nation-building as the future advocates of arts formation-building. These experiences however, needs to be marked through a collection of their valuable experience as artists and cultural advocates. 
The project calls on playwrights and theater groups from Luzon, Visayas, Mindanao and the NCR to present their landmark plays and productions in their respective regions. These plays will be collected in an anthology to be published and distributed among university and community libraries. 
The project hopes to include well-respected members of the theater and academic community as contributors to the project. It also hopes to engage established regional playwrights and theater groups in a collaborative endeavor budding playwrights and theater directors.</t>
  </si>
  <si>
    <t>100 Students, teachers from Higher Education Institutions and general public</t>
  </si>
  <si>
    <t>39 teachers 170 college students 120 SHS Students, 90 pupils</t>
  </si>
  <si>
    <t>The proposal is a music festival highlighting the instrument, guitar which is one of the musical icons of Cebu. Termed as Kinablit (Plucking) which is  a folk fingerstyle/chord melody technique that was very popular among early Filipino guitarists. Although the “kinablit” technique lack refinement and finesse, it definitely more than make-up with its character and is reminiscent of the musical styles and sentiment of Filipinos during the Spanish period. The festival activities include lectures and workshops, exhibit and outreach performances.</t>
  </si>
  <si>
    <t>The marching band competition is a component of the Turumba Festival, a well-known religious festival honoring the Our Lady of Turumba. The event will be held at the Plaza Adonay in Pakil, Laguna, named after the foremost church music composer during the Spanish period, Marcelo Adonay. The mechanics and criteria of the competition are as follows: 50-60 band members, all members should all be in complete uniform, 15-minute performance of their choice of music. The criteria: Musicality – 40%, Visual Presentation 30% and Team Drill 30%.  The judges include Lt. Col. Xavier Celestial, a graduate of B. of Music from UST, Prof. Rodel Rivera, a conducting graduate from UST, TSGT Raymond Agtarap, Band Conductor of the Philippine Airforce Band, and Maestro Prince Edward Picache.</t>
  </si>
  <si>
    <t>A community outreach concert program that aims to expose, inspire and educate the audience. A supplementary workshop featuring  an instrument shall also be conducted. With the wider incident of technology addiction, young people nowadays spend much time on gadgets instead of practicing their craft. Bringing this project to local communities hopes to inspire the younger generation to discover their talents in music. This shall also provide an opportunity for the organization to discover new talents from the grassroots community. The project plans to hold four concerts - Linggo ng Musikang Pilipino, AMP Bigband Summer Outreach, Open AMP Night and Community Music Outreach. Finally, this project aims to heighten appreciation of the Filipino identity through musical performances in classic, modern and contemporary interpretation.</t>
  </si>
  <si>
    <t>The proposal is a teachers' training program to enrich their skills in classroom music teaching through  workshop on the collection of materials on Waraynon music, training and classroom demo on methods of music teaching and music theory, recital, and crafting of teaching manual for music. The training modules include the collection of music materials which aims to gather materials from various sources in the community and classify and package these materials according to media for easy use; pedagogy development which aims to identify music elements</t>
  </si>
  <si>
    <t>The proposal is a component of Visit Davao Summer Festival that aims to offer an opportunity for visitors to experience the music of various ethnolinguistic groups in Davao region. To be held in May, this event shall coincide with Visit Davao Summer Festival. The participating and performing  ethnolinguistic groups include Matigsalog, Maranao, Kagan, Sama, Tausog, Maguindanaon, Iranun, Tagabawa, Uvu-Manuvu, Ata, Klata-Guiangan; and the participating and performing cultural artists/organizations are: Kaliwat Theatre Collective, Popong Landero, and Mebuyan Peace Project. This festival hopes to give importance to, and venue for Davao artists – both entertainment and traditional artists – to be able to perform and share a striking experience to the tourists in the City, and instill appreciation of the Mindanaoan culture.</t>
  </si>
  <si>
    <t>Davao Fun Sale ExeCom</t>
  </si>
  <si>
    <t>A multi-arts workshop that aims to develop art appreciation, as well as the creative skills of the younger constituents of the locality. The project also aims to establish an art group in the community. The participants of the workshop include the students, out of school youth,, PWDs and those who have interest in the arts. For visual arts, the workshop shall focus on water color, acrylic and mixed media. An exhibit shall be mounted as the culminating activity.+</t>
  </si>
  <si>
    <t xml:space="preserve">Kapantagan means the use or purpose of visual arts in raising awareness on the contemporary issues that affect the society. Thus, the project is a capacity building - forum, lecture, interaction, training - on visual arts -video art, 3d tile art making, digital arts on billboard advocacy, and narrative on totem poles - that shall enhance the creative skills of the participants composed of IP youth, students and out of school youth and those from the marginalized communities. </t>
  </si>
  <si>
    <t xml:space="preserve">The Project is a multi-arts workshop for children with disabilities, indigenous community, children of migrant workers, and orphaned children. The resource persons include Mr. Gary Apolonio of Gateway Gallery for arts, performing arts teacher Mr. Carlito Amella, and Ms. Mayumi Gonzales, education specialists on child development. This shall be held in Cotabato on February-March,  and Tawitawi/Basilan on June-July 2019. </t>
  </si>
  <si>
    <t>This festival is a component of the Artsulok 2019 Festival which will be held in different parts of Luzon. Paghilom 2 Arts Camp and Festival shall have the following activities: art installations, open mic performances, developmental art workshops, mural making, exhibit, catalog publication, tattoo festival, Simon Saulog on-the-spot painting competition, named after the master painter from Imus, Cavite and zine fest. The participating art groups are the Cagayan Artists Group, Inc.; Cagayan Youth Movement Community Group; Cavite Young Writers Association; Espasyo Siningdikato Art Gallery; Kintab Artists Group from Bicol; Pito-Pito Art Group; Wisik from Los Baños; painter/sculptor Adrian Manuel; dancer/choreographer AL Garcia; street artist Alelia Ariola; mural painter Archie Oclos; writer Beverly Siy; and many more.</t>
  </si>
  <si>
    <t>The project is a competition on various art forms - Visual Art (mixed art), Music (rondalla and choir), Dance ( Folk, contemporary, Ethnic ensemble and hip-hop),Theatre (monologue and dance drama), Media Art and Creative Writing. The theme of the competition is "Kabataang Pilipino, Lundayan ng Kultura at Sining, Yaman ng Lahi at Dangal ng Bansa, Ipagmalaki Natin Ito." The competition follows the following process: Video screening of Regional Qualifiers, and National Final Competition. Members of the selection and screening committee are: Bennylito Reyes, Head of PACES; Maribel Diolazo, Head of MAPEH, Dagupan NHS; Nunilon Moreno, coordinator of Arts and Culture at the Division of Pasay; Fatima Reyes, Principal at Pasay City; Julieta Timuat, Master Teacher at Juan Sumulong ES; Remedios Pulido, MT at Urdaneta City ES; &amp; Analyn Qunones, MT at San Isidro ES Antipolo City.</t>
  </si>
  <si>
    <t>From the Filipino word which means body shield, Baluti aims to develop an art hub that is ecology-friendly space for artists to create, exhibit, perform, conduct workshops. This shall be established in Los Baños, the first city in Laguna that banned the use of plastics, thus earning the title as the Science and Nature City.</t>
  </si>
  <si>
    <t>A multi-art activities commemorating the centennial of the Municipality of La Libertad, Negros Oriental. The visual arts component is a photo exhibit on the life and culture of the town.</t>
  </si>
  <si>
    <t xml:space="preserve">Municipality of La Libertad </t>
  </si>
  <si>
    <t>Panit-Bukog 4 and Panagtagbo: The NCVA Committee-initiated Projects</t>
  </si>
  <si>
    <t xml:space="preserve">The Panit-Bukog Travelling exhibit of Mindanao contemporary art. Panit-Bukog or PB4 is expected to be participated in by more than fifty (50) artists from the nine cities/clusters of Mindanao, namely: Iligan, Cagayan de Oro, Davao, Malaybalay-Bukidnon, Pagadian, Butuan, Dipolog-Dapitan, General Santos and Zamboanga.  On the other hand, The Panagtagbo Lab gathers emerging artists from Southern Mindanao and transnational artists who have interdisciplinary practice for a series of multi-site workshops, talks, screenings, performances, and which culminates in a multi-site exhibition. There will be closed sessions exclusive to the Panagtagbo Lab fellows, and open sessions for the public. The Panagtagbo Lab will conduct a selection process from regions-wide applications. </t>
  </si>
  <si>
    <t>The project is a workshop and training on soil painting technique for Darangyuhan Youth Tribal Group in Bukidnon to improve their skills on the use of soil as a medium.</t>
  </si>
  <si>
    <t>A month-long art festival proposed by the LGU which does not only aim to bring people together, but also to educate, inspire and widen the peoples perspective on the different facets of arts. The visual arts component of this event include mural making dubbed as Pagsibol that shall be created by the local artist to promote community participation and camaraderie amongst the artists, an art installation exhibit entitled Pinarsua,  a photography competition, and series of art workshops to be participated in by students and teachers with topics on cartooning, mask making, doodling, terracotta sculpture, acrylic painting, oil painting and art appreciation lectures.</t>
  </si>
  <si>
    <t>aims to document at least 5 representative dishes among selected ethnic/indigenous groups and indigenous beverages such as local rice wine used for ritual</t>
  </si>
  <si>
    <t>February-June 2019</t>
  </si>
  <si>
    <t>Negros Cultural Foundation</t>
  </si>
  <si>
    <t>The Project aims to develop and implement various activities towards a sustained cultural development for Samar Island which shall instill pride in cultural heritage of the island amongst its people; and develop a community of artists and cultural heritage advocates. The activities include social preparation, heritage mapping, Sectoral workshops for children, women, youth, writeshops on DRR, Heritage, Trainers Training on DRR &amp; Heritage, Creative Industry workshops and arts fair/festival. This shall be implemented in Catarman, Palapag and Laoang in Northern Samar and Calbiga and Guiuan in Eastern Samar.</t>
  </si>
  <si>
    <t>3. Institutional / Commission Programs and Projects: Regular / Inter-Agency Partnerships</t>
  </si>
  <si>
    <t>To address the lack of formal and recognized national accreditation for traditional and contemporary artists, the NCCA partnered with the  Technical Education and Skills Development Authority (TESDA) to identify relevant specific technical traditional and contemporary skills in the Arts, based on the Creative Industries’ needs identified by the NCCA, Department of Labor and Employment (DOLE), and TESDA. The training standards for the following 15 qualifications for the Creative Industries were already drafted which ran from March 2016 to December 2017 and part of 2018.</t>
  </si>
  <si>
    <t>The NAMCYA has been a principal instrument in discovering major music talents from all over the country. Its project involves some one million musicians, trainers and administrations, in along and tedious process of selecting the best among them from all seventeen regions, annually. A nationwide annual music competitions which aims to discover fresh and budding talent from across the regions. The 2019 edition shall have the following categories: Junior Piano, Junior Voice, Junior Strings, Guitar Open Category, Youth Solo Rondalla, Youth Choir (Equal and Mixed Voices), Junior Rondalla Ensemble, Chamber Music and Traditional Music. The process begins from the elimination round (video audition for big groups, live audition for solo instrument), Regional Semi-final round and National Final Round. Regional qualifiers will undergo workshops with teacher-artists. A publication of commissioned pieces is also part of the output of NAMCYA</t>
  </si>
  <si>
    <t>Mobilization fund for Support / congratulatory and commemorative events for the artistic community and the staff</t>
  </si>
  <si>
    <t>5 students, art enthusiasts, artists, general public</t>
  </si>
  <si>
    <t>The PAIS documentation and promotion fund produces press conferences, TV/Radio guesting, conducts media coverages of various NCCA programs, activities, projects and other cultural events and participates in private and government book fair.</t>
  </si>
  <si>
    <t>3. Institutional / Commission Programs and Projects: Cultural Agency Assistance</t>
  </si>
  <si>
    <t>Training-Workshop on the Basic Services in Public Libraries and Monitoring Public Libraries Affiliated with NLP and for Establishment/Affiliation in Mindanao (Same as the above Project)</t>
  </si>
  <si>
    <t xml:space="preserve"> The enhancement involves the fabrication of storage shelves and installation of additional ventilation since the section was established in 1981.</t>
  </si>
  <si>
    <t xml:space="preserve">The conference shall carry (though not limited to) the following sub-themes:  New perspectives on Mindanao history; Mindanao/Sulu in the context of Southeast Asian History; Ethnohistories of the South; Indigenous Peoples histories; Local histories as identity; Prehistory of Mindanao; Frameworks and pedagogies in the teachings in the regional histories; Integration of local histories in the curriculum; and Papers in conjunction with special events that will be celebrated in 2019, namely:  the 5th centennial of the Coming of the Spaniards; the 150th Birth Anniversary of Emilio Aguinaldo; the 75th Anniversary of the Leyte Landing. 
</t>
  </si>
  <si>
    <t>Putong: Hibla Kultura Filipina is an exhibition of the different headgears from the different cultural communities in Mindanao narrating through different  forms of expressions the processes, techniques, styles  and stories behind each headgear type.
The project will showcase different exhibition in 3 venues (Glan, Saranggani, Tacurong, Sultan Kudarat, and Butuan City, Agusan del Norte); aside from which is a venue for Cultural Education where scholars and graduates from NCCA Diploma Course will share their expertise. A talk for understanding the diversity of language will also be in line with the three week project, and finally, a numerous performance of epic chant and dance wherein these fabrics are being used.</t>
  </si>
  <si>
    <t xml:space="preserve">The project aims to popularize the intangible cultural heritage of CALABARZON REGION. It will entail the collaboration of cultural masters and contemporary artists in the region through research-based performances and exhibitions on balisong, habhab and ilohan. 
Activities for the project include:
1. community immersion
2. interview and other research methods
3. validation of the results of the research
4. Scriptwriting and concept preparation 
5. performances and exhibit
6. Forum </t>
  </si>
  <si>
    <t xml:space="preserve">Ang Pambansang Palihan ay may layuning palawigin pa lalo ang saklaw ng pagiging "multi-genre" nito. Bukod sa mga nakaraang genre ng palihan tulad ng Nobela, Maikling Kuwento, Kuwentong Pambata, Tula, Creative Non-Fiction, Stage play at Screenplay, Graphic Novel, Dagli, ay bibigyan ng diin sa palihang ito ang Kritisismong Pampanitikan (Literary Criticism) at Sanaysay tungkol o may kinalaman sa Araling Pampanitikan at Wika.
Nagpapakita ng matibay na paninindigan ang palihan na ito na malaki ang maitutulong ng Kritisismong Pampanitikan (Literary Criticism) at Sanaysay tungkol o may kinalaman sa Araling Pampanitikan at Wika sa pagsusulong ng mas malawakang pag-aaral ng panitikan sa buong bansa. Lalo pang palalawigin ang kamalayanat pagpapalalim ng diskurso sa genre ng Sanaysay tungkol o may kinalaman Araling Pampanitikan at Wika na nakatuon sa panitikang makamasa, o mga karanasang nakaugat sa mga maralita sa siyudad o urban man o sa rural na mga lugar sa bansa. Isasaalang-alang din ang pagpapatalas ng pagiging makabayan at kritikal ng mga manunulat sa panahong hinahamon ng mga krisis pang ekonomiya at politikal,at mga karumal-dumal na mga pangyayari sa pamayanan na direktang nararanasan ng mga dukha sa urban man o rural. 
Ang inihahatag na proyektong Ikalawang Palihan Multi-Genre Workshop sa Malikhaing Pagsulat ay pangungunahan ng bagong Sentro para sa Araling Pampanitikan at Wika katuwang  ang University Printing Press ng PUP, na ang pangunahing layunin ay magsanay/maghasa ng mga manunulat mula sa iba’t-ibang rehiyon ng bansa na may sensibilidad na pangmasa ang panulat. Ang mga mapipili batay sa merito ng mga akda, ay sasanayin sa loob ng limang araw ng mga pinakamahuhusay na artista/manunulat, sa mga larangang kabilang sa palihan.
Ang limang na araw na palihan ay gaganapin sa Bicol Campus ng PUP sa Ragay, Camarines Sur, sa buwan ng Mayo 2019. Magkakaroon ng Parallel Workshop sessions, seminar sa malikhaing pagsulat at Kritisismong Pampanitikan at Orientasyon ukol sa paglilimbag ng mga aklat. Ang palihan ay dadaluhan ng 11 o higit pang kasapi.
Sa dulo ng palihan, hangad ng PUP na mailathala ang mga inilahok at pinakinis na mga akda sa pangunguna ng University Printing Press.
</t>
  </si>
  <si>
    <t xml:space="preserve">PAGLAMBO: A Regional Creative Writing Workshop for Writers in Mid-Career is for WILA Cebu, Inc. members and invited women participants who are in mid-career, and writing a collection of literary pieces. 
The reason for this proposal is to bring into focus the members of WILA Cebu Inc. and other women writers who are in the midst of writing their manuscripts or collections of creative literary pieces. In 2015, WILA Cebu Inc. previously held a workshop on creative non-fiction with the theme on women’s challenges, in the midst of natural calamities. This time, we would like to venture into another creative writing workshop that will target mid-career that will focus on short fiction genre, particularly flash fiction. In this way, we will be able to lend more support to our members and other women from the literary community to give avenues and voices to characters in their own respective spaces of selective recognition/visibility or invisibility.
Paglambo, aims to help their members and other women complete their writing projects, with the output of having quality books that foreground the under-recognized and undervalued. The participants will be encouraged to write short-story fiction, particularly in the flash fiction genre and the compilation of “workshopped” pieces that may be materials for a participant’s book project and/or possible WILA publication on women writing. 
The two-day workshop will happen on April 13-14, 2019, at Palm Grass Hotel, Cebu City.
</t>
  </si>
  <si>
    <t xml:space="preserve">The purpose of the project is to continue the legacy of nurturing writers in the country. It has been proven from a tradition of writing established and strengthened over the last 50 years, that the National Writers Workshop has a positive and beneficial influence on the workshop fellow. Being part of the nurturing environment and process in Silliman University and Dumaguete is a benefit that many of the workshop alumni can attest to. 
The workshop has two main goals, 1) to advance creativity and diversity of artistic expression, and 2) to promote a sense of nationhood and pride in being Filipino through culture and arts. The SUNWW believes that the aesthetic development of craft should be contextualized in the Filipino setting, where it can transcend the personal and gain relevance for others in the community. The workshop then is committed to not only train writers to master the techniques of craft but to work for stories, poems, essays, or plays attuned to the times and rooted to the shared collective experiences that us Filipino. 
The workshop will run for two weeks in the month of May 2019 at Rose Lamb Sobrepena Writers Village Camp Lookout, Valencia, Negros Oriental, Silliman University, Dumaguete City where every Monday, fellows will choose a mentor from the panelists. Every panelist can have at most three mentees for a one-on-one session or a small group discussion with other mentees. Each session will run for thirty minutes or an hour and a half for a group discussion. 
From this compilation of works-in-progress, fellows are expected to eventually contribute to the content for Philippine and Asian Literary books in various levels and thus reach the Filipino audiences from elementary up to the collegiate and graduate classes.
</t>
  </si>
  <si>
    <t xml:space="preserve">Historically, the eruption of Mt. Pinatubo was one of the most destructive and was particularly damaging to the adjacent Ayta population. The Aytas have long since been re-settled in low-land areas of Pampanga and Zambales. Acculturation is an inevitable consequence of their intermingling with lowlanders. Before their culture is completely lost, documenting whatever aspects of it are still existing has to be done.
This research proposal seeks to gather the Aytas’ literary products, whether written or oral, in areas in Pampanga where these indigenous people have been resettled. Considered as intangible heritage, this literature, assumed to be primarily “folk” in nature as Aytas are nomads, is to be preserved. Moreover, the project aims to use collaborative and accommodating research methods that are appropriate for cross-cultural research. 
The indigenous knowledge of the Aytas, particularly their literary products, which will be mined by the researcher/s, will contribute immensely to development of Philippine literature. Moreover, the culture and knowledge systems of the Aytas, if drawn out and systematized, can provide useful ideas, principles, practices, that can serve as a foundation for effective cultural preservation.
The project promises to gather substantial amount of Ayta literary products that have remained undocumented. Cultural preservation is the aim of the project. Since Aytas are perceived to be a vanishing breed, keeping the memories of their culture such as their verbal art is deemed urgent. The research gap in this area of study is to be addressed. The research will run from January to December 2019.
</t>
  </si>
  <si>
    <t xml:space="preserve">The Bathalan-ong Halad sa Dagang, Inc. (BATHALAD) is a group of writers organized in August 19, 1969. In 2019, this longest-running Cebuano writers’ organization established by Dr. Melquidito Allego will celebrate its golden anniversary. A very active group that has constantly encouraged its writers and those aspiring to write with its monthly readings and other activities has yet to be documented for posterity and its contribution to Cebuano literary history. Through the ManunULAT project, a chronicle of their development, creative outputs, and members, will make available for scholars and students their important role and involvement in the literary arts.
Tagayay: Bathalad Writers at Fifty project presents the oldest extant Cebuano writers’ group in the country. By documenting the history of the group and its members a range of various voices that come together in the tagay session (traditionally, a gathering of men), a grounded recording of verse or story composition emerges. This will illuminate the aesthetic and poetic processes culled from the tagayay. The tagay often takes place in various locations such as the sari-sari store, the backyard of a member’s home, or, of late, the restobar. 
This project is significant and valuable not only for the Cebuanos specifically but for the Filipinos and the rest of the world in general. Developing an indigenous approach to study the writers’ experiences through a multimedia recounting meets with the current 21st century needs that benefits the academic, civic and artistic communities. Through a revolutionary approach of local poetics, the proposed project can contribute to literary scholarship albeit in a digital sense.
</t>
  </si>
  <si>
    <t xml:space="preserve">The project aims to raise awareness on 1521 as a milestone in both Philippine and global history. It will provide a corrective on Filipinos' notorious short historical memory and cultural "driftedness". It will engage the Philippine public by featuring scholars what will provide the latest in historiographic research and writers who have tackled the problematic of history and national identity. 
The two-day conference will focus on the 1521 Spanish Arrival in the run up of the 500th Anniversary of the historic event in 2021. The conference will hold literary sessions, that is sessions, by writers and authors, on the different aspects of the momentous event and its significance- historically, scientifically, culturally, politically etc. Scholars from the various disciplines as well as creative writers will be afforded the chance to share their views and insights on the “Latin European Advent” and its impact on the Philippines and beyond.
Target sectors are literary artists, teachers, and students of related disciplines. In order to focus on marginalized sectors, the conference would try to provide fair representation to regional writers.
Activities include planning sessions, to formulate the program of the conference: this will determine the topics or themes of each writer’s session and assignment of the topics to the proper resource persons. 
</t>
  </si>
  <si>
    <t xml:space="preserve">The Davao Writers Guild partners with Ateneo de Davao with its long track record in extension programs to communities in the different provinces in Mindanao. The Guild finds it timely to hold a literary workshop and conference for Lumad Communities in Mindanao, particularly the Community Technical College in Southern Mindanao (CTCSM) in Maco, Compostela Valley. CTCSM is a dorm-school which opened in 2015, and is still a growing community whose population is mostly comprised of students who were displaced from their ancestral lands due to militarization, poverty and lack of access to better education. 
Additional technical assistance for teachers and students in the field of literature and creative writing would enhance the pedagogy in CTCSM and consequently inspire students to express their concerns and hopes through imaginative writing. The school needs more instructional materials and references order to improve their syllabi.
Alang sa mga Magtutudlo: A Seminar Workshop on Teaching Literature and Writing is a three-day event slated on April 2019 at Ateneo de Davao University Davao City and Community Technical College in Southern Mindanao, Maco, Compostela Valley. The event's sessions are scheduled on weekends: the first two sessions will include four seminar-workshops in Ateneo de Davao University, while the last sessions will include a reading in Community Technical College in Southern Mindanao. 
The general objective of the project is to develop literature in the Davao region and Southern Mindanao by providing teachers an opportunity to improve their syllabus and their references to inspire students to read more coherent literary pieces and to write new works that discuss their experiences. At the end of the seminar-workshop, each teacher will have produced an enhanced syllabus that is aligned to these goals.
Specifically, the project seeks to: (1) encourage teachers to include local literature in their syllabi, (2) train and encourage more lumad writers to contribute to literary canon, and (3) consequently inform the public of the stories, narratives, and literary expressions of the lumad peoples in Mindanao through various publications such as Dagmay, the literary folio of the Davao Writers Guild which appears every Sunday as an insert in the daily newspaper Sunstar Davao.
The project aims to support and continue the many ways by which the Davao Writers Guild Inc has helped disseminate and popularize literature in Davao and Mindanao. This project will provide teachers a) additional knowledge on the teaching of literature and writing to develop a more informed syllabus; b) an opportunity for them to listen to expert advice aimed at developing their and their students' skills in creating writing and addressing their areas of improvement; c) interact with writers from the Davao region and develop networks for future related projects.
</t>
  </si>
  <si>
    <t xml:space="preserve">Archives </t>
  </si>
  <si>
    <t>Art Galleries</t>
  </si>
  <si>
    <t>Historical Research</t>
  </si>
  <si>
    <t>Libraries</t>
  </si>
  <si>
    <t>Monuments and Sites</t>
  </si>
  <si>
    <t>Museums</t>
  </si>
  <si>
    <t>Communication</t>
  </si>
  <si>
    <t>Language and Translation</t>
  </si>
  <si>
    <t>Architecture</t>
  </si>
  <si>
    <t>Cinema</t>
  </si>
  <si>
    <t>Dance</t>
  </si>
  <si>
    <t>Dramatic Arts</t>
  </si>
  <si>
    <t>Literary Arts</t>
  </si>
  <si>
    <t xml:space="preserve">Music </t>
  </si>
  <si>
    <t>Visual Arts</t>
  </si>
  <si>
    <t>Central</t>
  </si>
  <si>
    <t>Northern</t>
  </si>
  <si>
    <t>Southern</t>
  </si>
  <si>
    <t>Inter Regional Luzon</t>
  </si>
  <si>
    <t>Inter Regional Visayas</t>
  </si>
  <si>
    <t>Inter Regional Mindanao</t>
  </si>
  <si>
    <t>Inter Regional NCR</t>
  </si>
  <si>
    <t>I - A. Total SCH</t>
  </si>
  <si>
    <t>I - B. Total SCD</t>
  </si>
  <si>
    <t>I - C. Total SCA</t>
  </si>
  <si>
    <t>I - D. Total SCCTA</t>
  </si>
  <si>
    <t>I - E. Total Inter Regional</t>
  </si>
  <si>
    <t>I - F. Competitive Institutional / Regular Programs</t>
  </si>
  <si>
    <t>I - G. Competitive Festivals / Events</t>
  </si>
  <si>
    <t>I - TOTAL COMPETITIVE GRANTS ASSISTANCE</t>
  </si>
  <si>
    <t>II - TOTAL GRANT ASSISTANCE TO CULTURAL DIPLOMACY</t>
  </si>
  <si>
    <t>III - A. Institutional / Commission Programs and Projects: Regular Programs / InterAgency partnerships</t>
  </si>
  <si>
    <t>III - B. Institutional / Commission Programs and Projects: Cultural Agency Assistance: NLP</t>
  </si>
  <si>
    <t>III - TOTAL INSTITUTIONAL / COMMISSION PROGRAMS &amp; PROJECTS</t>
  </si>
  <si>
    <t>2019 October</t>
  </si>
  <si>
    <t>2019 January</t>
  </si>
  <si>
    <t>SCH / Commission</t>
  </si>
  <si>
    <t>Christine Ortega, Ph.D.</t>
  </si>
  <si>
    <t>January to August 2019</t>
  </si>
  <si>
    <t xml:space="preserve">September to December (October) 2019 </t>
  </si>
  <si>
    <t>Sigmahanon Foundation for Culture and the Arts, Inc.</t>
  </si>
  <si>
    <t>Priority Funding</t>
  </si>
  <si>
    <t>Supplemental / For Additional</t>
  </si>
  <si>
    <t>Total</t>
  </si>
  <si>
    <t xml:space="preserve">Assistance Program for the Cultural Communities and Traditional Artists </t>
  </si>
  <si>
    <t>Assistance Program established for the cultural communities.   It a tool that provides immediate assistance to vulnerable sector of the socieity, particularly the cultural communities who can hardly avail of NCCA asssitance through competitive grants.   It shall be implemented in line with the policy guidelines prepared by the SCCTA and approved by the BOC per Res. No. 2018-258.</t>
  </si>
  <si>
    <t>Annual support for the programs and activities of the SCCTA such as cultural industry and the implementation of the NCCA-intangible heritage program for the continued inventorying, safeguarding and promotion of the Philippine ICH.  The program includes: (1) Inventorying [1.a research and documentation/ updating of national ICH inventory; (2) Safeguarding [2.a assistance to UNESCO inscribed ICH elements; 2.b research and documentation projects; (3) Promotion/ information dissemination; and, (4) other related nominations and TWG administrative expenses that may be created in line with the intangible heritage activities</t>
  </si>
  <si>
    <t>Support to implement the Intangible Heritage Program and the other cutlural communities and traditional arts activities</t>
  </si>
  <si>
    <t>30 students, art enthusiasts, artists, general public</t>
  </si>
  <si>
    <t>50 students, art enthusiasts, artists, general public</t>
  </si>
  <si>
    <t>Inter-Regional Island Cluster - Visayas (Administrative)</t>
  </si>
  <si>
    <t>Program for the Implementation fo the Visayas Cluster</t>
  </si>
  <si>
    <t>Publication of the Sangyaha Yearbook on Culture and Arts</t>
  </si>
  <si>
    <t>Support for the publication of the annual yearbook on culture and arts</t>
  </si>
  <si>
    <t>under NEFCA</t>
  </si>
  <si>
    <r>
      <t xml:space="preserve">Commission Implemented </t>
    </r>
    <r>
      <rPr>
        <b/>
        <i/>
        <sz val="11"/>
        <rFont val="Calibri"/>
        <family val="2"/>
      </rPr>
      <t>in coordination with CSO as identified by the Cluster</t>
    </r>
  </si>
  <si>
    <t>Dap ayan Dap-ayan  (Probinsyudad) is an attempt to push development beyond the urban cities to the provinces and regional centers. It shall initiate various activities in the areas of Northern Luzon, Central Luzon and Southern Luzon,  leading to a culture-based development in the said localities.   Target areas for 2019 are Abra, Kiangan and Isabela</t>
  </si>
  <si>
    <t>Luzon Promotion</t>
  </si>
  <si>
    <t>Cultural Education</t>
  </si>
  <si>
    <t>City of Tanjay, Negros Oriental</t>
  </si>
  <si>
    <t>Samar National School</t>
  </si>
  <si>
    <t>2019-268</t>
  </si>
  <si>
    <t>2019-289</t>
  </si>
  <si>
    <t>265 / 289</t>
  </si>
  <si>
    <t>2019-151-A</t>
  </si>
  <si>
    <t>2019-151-B</t>
  </si>
  <si>
    <r>
      <t xml:space="preserve">Research Program </t>
    </r>
    <r>
      <rPr>
        <b/>
        <sz val="11"/>
        <color indexed="8"/>
        <rFont val="Calibri"/>
        <family val="2"/>
      </rPr>
      <t>(PhP6,000,000.00)</t>
    </r>
  </si>
  <si>
    <t>2019-225 / 2019-270</t>
  </si>
  <si>
    <t>2019-225 / 2019-271</t>
  </si>
  <si>
    <t>2019-225 / 2019-272</t>
  </si>
  <si>
    <t>2019-225 / 2019-274</t>
  </si>
  <si>
    <t>2019-225 / 2019-276</t>
  </si>
  <si>
    <t>2019-225 / 2019-273</t>
  </si>
  <si>
    <t>Ang Mga Likhang Sining ng mga Manggagawa sa Laguna, Cebu at Bukidnon</t>
  </si>
  <si>
    <t>Manggad: Pagsipat sa Etnograpiya ng mga Bukidnon sa Negros</t>
  </si>
  <si>
    <t>Research and Documentation of Tebunawey</t>
  </si>
  <si>
    <t>Ysla de Panciteria: A Prelimenary Study on the Culinary Heritage Significance of Pancit Using the Heritage Documentation Approach- the Case of Luzon Island, Philippines</t>
  </si>
  <si>
    <t>Cataloging and Baselining of the Filipino-Spanish Churches of the Diocese of Maasin in the Island of Leyte</t>
  </si>
  <si>
    <t>Nuestra Senora del Pronto Socorro Conservation Management Plan</t>
  </si>
  <si>
    <t>Low Cost Documentation and Conservation of Cultural Heritage Sites Using 3D Photogrammetry</t>
  </si>
  <si>
    <t>Indigenous Knowledge and Rice Diversity: Documentating Traditional Rice Farming as Cultural Heritage</t>
  </si>
  <si>
    <t>Building Speech Corpora of Philippine Languages</t>
  </si>
  <si>
    <t>Talinghaga at Himig: Antolohiya ng mga Tula ni Cesario Y. Torres</t>
  </si>
  <si>
    <t>A Living Legacy: Philippine Secondary Education in the Spanish Colonial Period 1865-1898</t>
  </si>
  <si>
    <t>There's Something About A Rebel: Ang Politika ng Pagsasalin ng Precious Hearts Romances ng mga Nobelang Romansa ng Mills &amp; Boon</t>
  </si>
  <si>
    <t>Kasaysayang Pangkagubatan ng Zambales, 1903-1933</t>
  </si>
  <si>
    <t>A Grammar of Agta Lopenze (An Undesribed Philippine Negrito Language)</t>
  </si>
  <si>
    <t>Evaluation of Several Scales for Measuring Ethnolinguistic Vitality</t>
  </si>
  <si>
    <t>Sea Rituals, Climate Change and Applied Theatre: Indigenous Edlers' Perspectives on Ecological Sustainability</t>
  </si>
  <si>
    <t>Time-Frequency Portraits of Panay Bukidnon Musical Instruments</t>
  </si>
  <si>
    <t>Good Governance Indicators in Heritage Utilization for Sustainable Development: A Case Study of San Nicolas, Ilocos Norte</t>
  </si>
  <si>
    <t>Sa Kompas sa Kamot ni Manding Karya: A Holistic Study on the Place of Maria A. Kabigon in Cebuano Writings</t>
  </si>
  <si>
    <t>ADDITION</t>
  </si>
  <si>
    <t>(REDUCTION)</t>
  </si>
  <si>
    <t>UNRELEASED AMOUNT</t>
  </si>
  <si>
    <t>TOTAL</t>
  </si>
  <si>
    <t>1</t>
  </si>
  <si>
    <t>UNOBLIGATED AMOUNT</t>
  </si>
  <si>
    <t>TOTAL RELEASED</t>
  </si>
  <si>
    <t>BOARD APPROVAL</t>
  </si>
  <si>
    <t>2</t>
  </si>
  <si>
    <r>
      <t xml:space="preserve">This is the second phase of the digitization of the editions of </t>
    </r>
    <r>
      <rPr>
        <i/>
        <sz val="11"/>
        <color indexed="8"/>
        <rFont val="Calibri"/>
        <family val="2"/>
      </rPr>
      <t xml:space="preserve">Nueva Fuerza (1915-1922) </t>
    </r>
    <r>
      <rPr>
        <sz val="11"/>
        <color indexed="8"/>
        <rFont val="Calibri"/>
        <family val="2"/>
      </rPr>
      <t xml:space="preserve">and </t>
    </r>
    <r>
      <rPr>
        <i/>
        <sz val="11"/>
        <color indexed="8"/>
        <rFont val="Calibri"/>
        <family val="2"/>
      </rPr>
      <t xml:space="preserve">Bag-ong Kusog (1927-1930), </t>
    </r>
    <r>
      <rPr>
        <sz val="11"/>
        <color indexed="8"/>
        <rFont val="Calibri"/>
        <family val="2"/>
      </rPr>
      <t>a collection of the Cebuano Studies Center with a total number of</t>
    </r>
    <r>
      <rPr>
        <i/>
        <sz val="11"/>
        <color indexed="8"/>
        <rFont val="Calibri"/>
        <family val="2"/>
      </rPr>
      <t xml:space="preserve"> </t>
    </r>
    <r>
      <rPr>
        <sz val="11"/>
        <color indexed="8"/>
        <rFont val="Calibri"/>
        <family val="2"/>
      </rPr>
      <t>10,582 pages.</t>
    </r>
  </si>
  <si>
    <r>
      <t>The proposal is a publication of the symphonic band compositions of Maestro Amando San Jose, a self-taught musician whose love for music has led him to compose and arrange brass band pieces, as well as to conduct bands namely, the Tomas Claudio  Memorial College Band, Rizal Technological Institute Band, Banda Ocho Band of Cardona Rizal. The proponent, Franz Miguel C. Ramirez is the great-grandson of Amando San Jose. He graduated from UP College of Music, and also holds a diploma in Oboe Performance from the Associated Board of the Royal Schools of Music (ABRSM). In 2008 he competed in NAMCYA (National Music Competition for Young Artists) and won 1</t>
    </r>
    <r>
      <rPr>
        <vertAlign val="superscript"/>
        <sz val="11"/>
        <color indexed="8"/>
        <rFont val="Calibri"/>
        <family val="2"/>
      </rPr>
      <t>st</t>
    </r>
    <r>
      <rPr>
        <sz val="11"/>
        <color indexed="8"/>
        <rFont val="Calibri"/>
        <family val="2"/>
      </rPr>
      <t xml:space="preserve"> prize for Oboe in his category. Cardona Ocho is a Brass Band started as a group of self-taught musicians from a fishing village in the eastern part of Rizal Province. The group was pioneered in the 1920’s by Jose Francisco. In the 1980’s Cardona Ocho continued to grow musically capping the prestigious Serenata ’84 National Championship held at the Folk Arts Theater under the baton of Romeo San Jose, eldest son of Amando San Jose. In 2016, the group reigned supreme after winning the Grand Prize in the NAMCYA Youth Symphonic Band Competitions held at the Cultural Center of the Philippines (CCP). </t>
    </r>
  </si>
  <si>
    <r>
      <t xml:space="preserve">The proposal is a publication of composition for musical theatre by Jude Edgard Balsamo, one of the respected composers of his generation. The works to be published include Mabining  Mandirigma, Aurelio Sedisyoso, Kanser the Musical, Amihan, Tamala, Sabangan sa Gingoog, Damaso, Pagsambang Bayan the Musical, Mammolina and Corazon  Negro. </t>
    </r>
    <r>
      <rPr>
        <sz val="11"/>
        <color indexed="63"/>
        <rFont val="Calibri"/>
        <family val="2"/>
      </rPr>
      <t>Balsamo first majored in composition and piano at St. Scholastica's College under the tutelage of Alice Araneta-Lim, Mauricia Borromeo, Najib Ismail, Dr. Jonas Baes, and National Artists for Music Lucio San Pedro and Dr. Ramon Santos. Balsamo is full time faculty and academic adviser at Centro Escolar University Conservatory of Music, resident musical director for Ballet Philippines (BP) for 5 consecutive years, and continues to remain active in the Asian Composers’ League Philippines, Piano Teachers' Guild of the Philippines Foundation Inc., Philippine Choral Directors Association, NAMCYA as composer/adjudicator.</t>
    </r>
  </si>
  <si>
    <r>
      <t>Balisong, Habhab at Ilohan</t>
    </r>
    <r>
      <rPr>
        <b/>
        <i/>
        <sz val="11"/>
        <color indexed="8"/>
        <rFont val="Calibri"/>
        <family val="2"/>
      </rPr>
      <t xml:space="preserve"> [Palipad-dila: Mga Kuwento ng Dunong ukol sa Balisong, Habhab at Ilohan ng Luzon]</t>
    </r>
  </si>
  <si>
    <r>
      <t>MINDANAO: DINEHEY: Sustaining Unity and Peace in Mindanao through Culture and the Arts</t>
    </r>
    <r>
      <rPr>
        <b/>
        <i/>
        <sz val="11"/>
        <color indexed="8"/>
        <rFont val="Calibri"/>
        <family val="2"/>
      </rPr>
      <t xml:space="preserve"> [Priority areas for 2019 are Cotabato, Iligan / Marawi, and Dapitan]</t>
    </r>
  </si>
  <si>
    <t>6</t>
  </si>
  <si>
    <t>TOTAL OBLIGATIONS</t>
  </si>
  <si>
    <t xml:space="preserve">4 </t>
  </si>
  <si>
    <t>5 (2-4)</t>
  </si>
  <si>
    <t>Philippine Cultural Education Program (PCEP)</t>
  </si>
  <si>
    <t>Foundation University</t>
  </si>
  <si>
    <t>Arkcamp Heritage Fil-Asia, Inc.</t>
  </si>
  <si>
    <t>Negros Cultural Foundation, Inc.</t>
  </si>
  <si>
    <t>Negros Oriental Culture and Arts Foundation, Inc.</t>
  </si>
  <si>
    <t>Friends of the Environment in Negros Oriental, Inc.</t>
  </si>
  <si>
    <t>Indigenous Peoples Education on Arts, Culture and Empowerment, Inc.</t>
  </si>
  <si>
    <t xml:space="preserve"> "Cinema Rehiyon 11" </t>
  </si>
  <si>
    <t>Namnamin: National Arts Month Celebration 2019</t>
  </si>
  <si>
    <t>Tampok: Regional Theater Congress/Festival</t>
  </si>
  <si>
    <t xml:space="preserve">Sayaw Pinoy, Philippine Visual Arts Festival and Various NAM Ceremonies </t>
  </si>
  <si>
    <t xml:space="preserve">Kinaraan Daan: A Festival of Visayan Traditional Music </t>
  </si>
  <si>
    <t>Musikapuluan: Music of the Island (Luzon) - Ugat ng Himig Festival</t>
  </si>
  <si>
    <t>VARIOUS</t>
  </si>
  <si>
    <t>The Sibol (Samahan ng mga manggagawang Pangkultura at Akademiko sa Komunidad na Nagpapahalaga sa Wika, Panitikan, Sining at Kasaysayan)</t>
  </si>
  <si>
    <t>Cabagtasan Tribal Council</t>
  </si>
  <si>
    <t xml:space="preserve">Lumad Mindanaw Peoples Federation (LMPF) Inc. </t>
  </si>
  <si>
    <t>Jame Monren T. Mercado</t>
  </si>
  <si>
    <t>Feorillo Demeterio III</t>
  </si>
  <si>
    <t>Cheek S. Fadriquela</t>
  </si>
  <si>
    <t>January D. Febro</t>
  </si>
  <si>
    <t>Sophia Cuevas</t>
  </si>
  <si>
    <t>Manolito Octaviano, Jr.</t>
  </si>
  <si>
    <t>Ricky Ornopia</t>
  </si>
  <si>
    <t>Maria Eloisa P. De Castro</t>
  </si>
  <si>
    <t>Mar Anthony Simon Dela Cruz</t>
  </si>
  <si>
    <t>Janet Reguindin Estella</t>
  </si>
  <si>
    <t>Aldrin Salipande</t>
  </si>
  <si>
    <t>Andrew Rey Sosa Pena</t>
  </si>
  <si>
    <t>Dennis Gupa</t>
  </si>
  <si>
    <t>Hester Lynn Hubag</t>
  </si>
  <si>
    <t>Beverly Macayan Bautista</t>
  </si>
  <si>
    <t>Joanalyn Gabales</t>
  </si>
  <si>
    <t>Program Staffing, Admin, Mobilization and Monitoring</t>
  </si>
  <si>
    <t>2019-225 / 2019-285</t>
  </si>
  <si>
    <t>2019-225 / 2019-275</t>
  </si>
  <si>
    <t>2019-225 / 2019-277</t>
  </si>
  <si>
    <t>2019-225 / 2019-278</t>
  </si>
  <si>
    <t>2019-225 / 2019-279</t>
  </si>
  <si>
    <t>2019-225 / 2019-280</t>
  </si>
  <si>
    <t>2019-225 / 2019-281</t>
  </si>
  <si>
    <t>2019-225 / 2019-282</t>
  </si>
  <si>
    <t>2019-225 / 2019-283</t>
  </si>
  <si>
    <t>2019-225 / 2019-284</t>
  </si>
  <si>
    <t>2019-225 / 2019-287</t>
  </si>
  <si>
    <t>2019-225 / 2019-288</t>
  </si>
  <si>
    <t>2019-225 / 2019-286</t>
  </si>
  <si>
    <t>2019-291</t>
  </si>
  <si>
    <t>Philippine EducationTtheater Association Inc.</t>
  </si>
  <si>
    <t>Ani ng Sining: Philippine Arts Festival NCR Launch</t>
  </si>
  <si>
    <t>Johny Alegre</t>
  </si>
  <si>
    <t>Alfred A. Yuson</t>
  </si>
  <si>
    <t>Lesley -Anne Cao</t>
  </si>
  <si>
    <t>Japhet Mari M. Cabling</t>
  </si>
  <si>
    <t>Feb 16-20, 2019</t>
  </si>
  <si>
    <t xml:space="preserve">Participation to the Crosscuts 5th Edition of the Cairo Literature Festival which will be  in Cairo, Egypt . </t>
  </si>
  <si>
    <t>Jan. 25-31, 2019</t>
  </si>
  <si>
    <t xml:space="preserve">Participation to the exhibition entitled "Of Sampaguita, Ilang-Ilang" which will be held  in Melbourne, Australia. </t>
  </si>
  <si>
    <t>Feb. 9-10, 2019</t>
  </si>
  <si>
    <t>Participation in the Yokohama Dance Collection Competition which will be held  in Yokohama, Japan.</t>
  </si>
  <si>
    <t>Jan 7-14, 2019</t>
  </si>
  <si>
    <t xml:space="preserve">Participation of the Saarang World Festival which will be held in Chennai, India.  </t>
  </si>
  <si>
    <t>Barasoian Kalinangan Foundation, Inc. (BKFI)</t>
  </si>
  <si>
    <t xml:space="preserve">PCEP: 2019 program Components  </t>
  </si>
  <si>
    <t>January-November 2019</t>
  </si>
  <si>
    <t>January-September 2019</t>
  </si>
  <si>
    <t>January 2019- November 2019</t>
  </si>
  <si>
    <t>85th National Book Week Celebration 2019</t>
  </si>
  <si>
    <t>Nov. 24-30, 2019</t>
  </si>
  <si>
    <t>January 2019- September 2019</t>
  </si>
  <si>
    <t>January 2019 - November 2019</t>
  </si>
  <si>
    <t>March 24, 2019</t>
  </si>
  <si>
    <t xml:space="preserve">January 2019 </t>
  </si>
  <si>
    <t>January - March 2019</t>
  </si>
  <si>
    <t>February - August 2019</t>
  </si>
  <si>
    <t>March - July2019</t>
  </si>
  <si>
    <t>January - November 2019</t>
  </si>
  <si>
    <t>Northwest Samar State University</t>
  </si>
  <si>
    <t>Western Mindanao State University</t>
  </si>
  <si>
    <t>Marinduque State College</t>
  </si>
  <si>
    <t>Colegio De San Juan De Letran Calamba</t>
  </si>
  <si>
    <t xml:space="preserve">2019 Graduate Diploma in Cultural Education ( Level I) " is a two-summer 24 unit (8 subjects) post-baccalaureate program divided into Level I and Level II </t>
  </si>
  <si>
    <t xml:space="preserve"> 2019 Graduate Diploma in Cultural Education ( Level I) " </t>
  </si>
  <si>
    <t xml:space="preserve"> Graduate Diploma in Cultural Education (Level II) </t>
  </si>
  <si>
    <t xml:space="preserve">Graduate Diploma in Cultural Education (Level II) </t>
  </si>
  <si>
    <t xml:space="preserve">Graduate Diploma in Cultural Education (Level 1) </t>
  </si>
  <si>
    <t>2019-236-02</t>
  </si>
  <si>
    <t>PH Artist' for the NORDLYS/P-NOISE Nordic Dance Ediction Volume 2</t>
  </si>
  <si>
    <t>Feb. 27 - March 3, 2019</t>
  </si>
  <si>
    <t>Rocky Cajigan</t>
  </si>
  <si>
    <t>Jan. 24-27, 2019</t>
  </si>
  <si>
    <t>Participation to the ArtsEverywhere Festival which will be held  in Ontario, Canada.</t>
  </si>
  <si>
    <t>Xavier University-Ateneo De Cagayan</t>
  </si>
  <si>
    <t>2019 Graduate Diploma in Cultural Education (GDCE) and Graduate Diploma in Teaching the Arts (GDTA)" is a two-summer 24-unit (8 Subjevts) post-baccalaureate program divided into level I and level II.</t>
  </si>
  <si>
    <t>Filipino Heritage Festival, Inc.</t>
  </si>
  <si>
    <t>Santo Nino De Cebu Augustinian Social Development Foundation, Inc.</t>
  </si>
  <si>
    <t>Feb-July 2019</t>
  </si>
  <si>
    <t xml:space="preserve"> Filipino Heritage Festival 2019 (Leaders for Heritage)</t>
  </si>
  <si>
    <t>Heritage and Resilience Project: Creating Resilience on People and Cultural Properties Towards National Well-Being"</t>
  </si>
  <si>
    <t>H.E. Jan Top Christensen / Jacqueline Hansen / Jihan Mae Santander</t>
  </si>
  <si>
    <t>2019-236-04</t>
  </si>
  <si>
    <t>2019-236-05</t>
  </si>
  <si>
    <t>Crescente R. Relacion/Dulce A. Obusan</t>
  </si>
  <si>
    <t>Philippine Educational Theater Association Philippine Consulate General -Sydney</t>
  </si>
  <si>
    <t>March 13-17, 2019</t>
  </si>
  <si>
    <t>March 27-31, 2019</t>
  </si>
  <si>
    <t>Celebration of the 10th Anniversary of the Establishment of the Phil Consulate General in chongqing featuring the Ramon Obusan Folkloric Group (ROFG) in china (honorarium, ticket and other expenses)</t>
  </si>
  <si>
    <t xml:space="preserve">Request for the approval of Budget for the participation of the Philippine Educational Theater Association (PETA) in relation to the Inauguration of Sentro Rizal in Sydney </t>
  </si>
  <si>
    <t>James Robin Mayo</t>
  </si>
  <si>
    <t>Aurea Marie A. Bueno</t>
  </si>
  <si>
    <t>Azenith Elaine O. Ramirez</t>
  </si>
  <si>
    <t>Don Senoc</t>
  </si>
  <si>
    <t>Fredyl B. Hernandez</t>
  </si>
  <si>
    <t>Feb. 22-March 2, 2019</t>
  </si>
  <si>
    <t>July 12-24, 2019</t>
  </si>
  <si>
    <t>March 20-23, 2019</t>
  </si>
  <si>
    <t>March 13-15, 2019</t>
  </si>
  <si>
    <t xml:space="preserve">Participation to the 6th Annual Conference of the School of performing Arts (SPA) which will be held at the University of Malta. </t>
  </si>
  <si>
    <t xml:space="preserve">Participation to the 39th Oporto International Film Festival (Fantasporto) which will be held  in Porto, Portugal. </t>
  </si>
  <si>
    <t xml:space="preserve">Participation to the 2019 Manhattan International Film Festival (MIFF) which will be held  in New York City  </t>
  </si>
  <si>
    <t xml:space="preserve">Participation to the Filipino Music and Art Foundation in British Columbia (FMAAFBC) which will be held in Vancouver, Canada. </t>
  </si>
  <si>
    <t xml:space="preserve">Participation to the Ca' Foscari Short Film Festival which will be held in  Venice, Italy. </t>
  </si>
  <si>
    <t>March 25, 2019</t>
  </si>
  <si>
    <t>Conservation and Rehabilitation of the Metropolitan Theater (MET) Personnel - P1.782M;  Engrs. &amp; Architects - P382,500 (Jan.-Feb 15); Security Guards - P1.350M (Feb-April);  Consultant - 630k</t>
  </si>
  <si>
    <t>2019-236-06</t>
  </si>
  <si>
    <t xml:space="preserve"> Presentation of Persian Calligraphy tableau for the NCCA on March 4, 2019 in NCCA Main Lobby per BR No. 2019-236-06 AVCEP</t>
  </si>
  <si>
    <t>Embassy of Islamic Republic of Iran</t>
  </si>
  <si>
    <t>Aldrin Joseph P. Campos</t>
  </si>
  <si>
    <t>March 31-April 1, 2019</t>
  </si>
  <si>
    <t xml:space="preserve">Participation to the iConference 2019 which will be held  in Maryland , USA </t>
  </si>
  <si>
    <t>Lusong Luzon Arts and Culture Network, Inc</t>
  </si>
  <si>
    <t>2019-236-08</t>
  </si>
  <si>
    <t>2019-236-09</t>
  </si>
  <si>
    <t>Elenita E. Cruz</t>
  </si>
  <si>
    <t>SteelCare Enterprises</t>
  </si>
  <si>
    <t>March 6-11, 2019</t>
  </si>
  <si>
    <t>Mark David O. Cerezo</t>
  </si>
  <si>
    <t>March14-16,2019</t>
  </si>
  <si>
    <t>Participation to the 2019 Climate Reality Leadership Training which will be held  in Atlanta, Georgia, USA.</t>
  </si>
  <si>
    <t>ON GOING</t>
  </si>
  <si>
    <t>IMPLEMENTED</t>
  </si>
  <si>
    <t>FOR IMPLEMENTATION</t>
  </si>
  <si>
    <t>CANCELLED</t>
  </si>
  <si>
    <t>Coordination for the Regional Development Council (RDC)</t>
  </si>
  <si>
    <t>2019-236-10</t>
  </si>
  <si>
    <t>Robert F. Hayden, Jr.</t>
  </si>
  <si>
    <t xml:space="preserve">Fernando Q. Kabigting </t>
  </si>
  <si>
    <t>July 9-13, 2019</t>
  </si>
  <si>
    <t>May 31 - June 14, 2019</t>
  </si>
  <si>
    <t xml:space="preserve">Participation in the 36th Congress of the International Society for Education Through Art-InSEA 2019  in Vancouver, Canada </t>
  </si>
  <si>
    <t>"Milestone " A Celebration of Art and Life"  in New York City, U.S.A.</t>
  </si>
  <si>
    <t>Alemberg Ang</t>
  </si>
  <si>
    <t>April 25-May 5, 2019</t>
  </si>
  <si>
    <t>Participation to the Tribeca Film Institute (TFI) Network Market which will be held  in New York City, U.S.A.</t>
  </si>
  <si>
    <t>2019-291 and 2019-300</t>
  </si>
  <si>
    <t>Additional Budget for the CY 2019 for the Administration of the Metropolitan Theater</t>
  </si>
  <si>
    <t>2019-233 &amp; 2019-315</t>
  </si>
  <si>
    <t>2019-313</t>
  </si>
  <si>
    <t>Filipino Food Month (Buwan ng Kalutong Filipino) 2019</t>
  </si>
  <si>
    <t>National Literature Month (Admin Expenses)</t>
  </si>
  <si>
    <t>2019-236-11</t>
  </si>
  <si>
    <t>2019-236-12</t>
  </si>
  <si>
    <t>Jeslie O. Del Ayre</t>
  </si>
  <si>
    <t>Filipinas Institute of Translation, Inc.</t>
  </si>
  <si>
    <t>PH Participation in the ASEAN Ethnics Festival in Marikina Culture and Arts Council-Marikina Dance Guild, Inc. for the fee and reimbursement  in Bangkok, Thailan P300 (max. amt)</t>
  </si>
  <si>
    <t>March 9, 2019</t>
  </si>
  <si>
    <t xml:space="preserve">Payment for the procurement of Rio Alma's books to be distributed as Cultural packages to PFSP's as per P.O. No. 19-03-011 dated march 25, 2019 with PR No. 19-03-380 </t>
  </si>
  <si>
    <t>Jane Florence H. Wee</t>
  </si>
  <si>
    <t>Earl Clarence L. Jimenez</t>
  </si>
  <si>
    <t>Imusicapela /Tristan Ignacio</t>
  </si>
  <si>
    <t>De La Salle Santiago Zobel School/Bernard S. Oca, FSC</t>
  </si>
  <si>
    <t>UPLB Choral Ensemble/Earl Joseph R. Fria</t>
  </si>
  <si>
    <t>Himig Trinitarian Chorale/ Karl Garette B. Melegrito</t>
  </si>
  <si>
    <t>Aleron /Raoul Carlo F. Angangco</t>
  </si>
  <si>
    <t>May 23-25, 2019</t>
  </si>
  <si>
    <t xml:space="preserve">Participation in the 2019 Classical Singer Voice Competition which will be held  in Chicago, U.S.A </t>
  </si>
  <si>
    <t>April 10-14, 2019</t>
  </si>
  <si>
    <t xml:space="preserve">Participation in the 22nd Symposium of the ICTM Study Group on Music Instruments which will be held in Lisbon, Portugal. </t>
  </si>
  <si>
    <t>May 29 - Aug. 29, 2019</t>
  </si>
  <si>
    <t xml:space="preserve">Participation of Imusicapella representing in various festivals and competitions  Llangolen International Musical Eisteddfod  in Europe </t>
  </si>
  <si>
    <t>March 31-April 4, 2019</t>
  </si>
  <si>
    <t>Participation of De La Salle Santiago Zobel in the 9th Annual Chicago International Music Festival which will be held f in chicago, U.S.A</t>
  </si>
  <si>
    <t>May 30 - June 12, 2019</t>
  </si>
  <si>
    <t xml:space="preserve">Participation of UPLB Choral Ensemble in the 16th International Chamber Choir Competition Marktoberdorf International Choral Festival CantaRode  in Germany/The Netherlands </t>
  </si>
  <si>
    <t>Oct. 24-27, 2019</t>
  </si>
  <si>
    <t xml:space="preserve">Participation of Himig Trinitarian Chorale in the Jakarta World Choir Festival (JWCF) in Jakarta, Indonesia </t>
  </si>
  <si>
    <t xml:space="preserve">Participation of Aleron in the 2nd Limburg Male Choir Festival  in Germany, Sweden, and Switzerland </t>
  </si>
  <si>
    <t>2019-236-14</t>
  </si>
  <si>
    <t>2019-236-15</t>
  </si>
  <si>
    <t>Geneva and Berne, Switzerland</t>
  </si>
  <si>
    <t>Ramon Obusan Folkloric Group/Philippine Embassy in Doha</t>
  </si>
  <si>
    <t>May - June 2019</t>
  </si>
  <si>
    <t xml:space="preserve">Concert Performances of Dr. Raul M. sunico in Europe  in Oslo, Norway </t>
  </si>
  <si>
    <t>April 12-17, 2019</t>
  </si>
  <si>
    <t xml:space="preserve">Indayog ng Pilipinas: A Showcase of Philippine Folkloric Dances in Doha, Qatar </t>
  </si>
  <si>
    <t>2019 memmbership fee of NCCA to International Federation of Arts Councils and Cultural Agencies (IFACCA)</t>
  </si>
  <si>
    <t>2019</t>
  </si>
  <si>
    <t>Landbank of the Philippines</t>
  </si>
  <si>
    <t>2019-236-16</t>
  </si>
  <si>
    <t>2019-236-17</t>
  </si>
  <si>
    <t>2019-236-18</t>
  </si>
  <si>
    <t>2019-236-19</t>
  </si>
  <si>
    <t>Celestina P. Boncan / Felipe de Leon, Jr.</t>
  </si>
  <si>
    <t>Msy 23-24, 2019</t>
  </si>
  <si>
    <t xml:space="preserve">Participation in the Southeast Asian Ministers Education organization Regional Centre for History and Tradition (SEAMEO-CHAT)'s program entitled, History and Traditions of the Philippines to be held in Yangon, Myanmar  (honorariaum as Resource Speaker ) </t>
  </si>
  <si>
    <t>Nathalie Adele M. Tomada</t>
  </si>
  <si>
    <t>Participation in the forthcoming GPDNet Term Presidency Handover/Take over Ceremony, the 2nd GPDNet Public Diplomacy International Conference, the 10th Anniversary Reception of the Foundation of the Yunus Emre Institute (YEI), and the YEI Cultural Diplomacy Academy Event, to be held in Istanbul, Turkey on 3-6 May 2019, Organized by the Yunus Emre Institute (YEI) per BR No. 236-18. AVCEP</t>
  </si>
  <si>
    <t>April 22, 2019</t>
  </si>
  <si>
    <t xml:space="preserve"> Posporos Sirkulo 2019  in Manila, Philippines </t>
  </si>
  <si>
    <t>various payees</t>
  </si>
  <si>
    <t>Romeo Tan, Jr.</t>
  </si>
  <si>
    <t>Richard Legaspi</t>
  </si>
  <si>
    <t>Deborah Lynn Afuang</t>
  </si>
  <si>
    <t>May 2-10, 2019</t>
  </si>
  <si>
    <t xml:space="preserve">Participation in the 35th Los Angeles Asian Pacific Film Festival to be held in LA, California, USA, </t>
  </si>
  <si>
    <t>April 10-16, 2019</t>
  </si>
  <si>
    <t>Participation in the 21st Ismailia International Film Festival for Documentataries and Shorts  in Cairo, Egypt</t>
  </si>
  <si>
    <t>april 23, 2019</t>
  </si>
  <si>
    <t xml:space="preserve">Participation in the Movement at Judson Church  to be held in New York City, USA </t>
  </si>
  <si>
    <t>National Food Month Visayas Celebration - Roxaz City</t>
  </si>
  <si>
    <t>TAPAZ Professional Indegenous People's Organizatio / Conrado Jimenez</t>
  </si>
  <si>
    <t>Alfred Allan Samonte /The Nightingales</t>
  </si>
  <si>
    <t>2019-236-13</t>
  </si>
  <si>
    <t>2019-236-20</t>
  </si>
  <si>
    <t>2019-236-22</t>
  </si>
  <si>
    <t>2019-236-23</t>
  </si>
  <si>
    <t>2019-236-24</t>
  </si>
  <si>
    <t>2019-236-25</t>
  </si>
  <si>
    <t>2019-236-26</t>
  </si>
  <si>
    <t>Landbank of the Philippines for the account of IMC</t>
  </si>
  <si>
    <t xml:space="preserve">Payment for the 2019 membership fee of the NCCA to the International Music Council (IMC) amounting to Five Hundred Ten Euros per BR No. 2019-236. </t>
  </si>
  <si>
    <t>Jose Victor Z. Torres, PhD</t>
  </si>
  <si>
    <t>Josue Greg M. Zuniega/Manila Camaerata Artists</t>
  </si>
  <si>
    <t>Bayanihan National Folk Dance Company of the Philippines /Suzie Moya Benitez</t>
  </si>
  <si>
    <t>May 24-31. 2019</t>
  </si>
  <si>
    <t>May 24-28, 2019</t>
  </si>
  <si>
    <t>Philippine Madrigal Singers</t>
  </si>
  <si>
    <t>June 2-24, 2019</t>
  </si>
  <si>
    <t xml:space="preserve">Payment for Philippine Independence Day Celebration in Cambodia, Laos, Myanmar, Indonesia, Singapore </t>
  </si>
  <si>
    <t xml:space="preserve">Participate in the "Arts and Cultural Performance in Celebration of the royal Coronation Ceremony" to be held in Bangkok, Thailand (air tickets, honorarium and preparatory/administrative exp. ) </t>
  </si>
  <si>
    <t>Rhosam Prudenciado, Jr.</t>
  </si>
  <si>
    <t>Josephine Turalba</t>
  </si>
  <si>
    <t>Marian Ramos-Eclevia</t>
  </si>
  <si>
    <t>Vic June Rich Nocete / Sidlakan Dance Company</t>
  </si>
  <si>
    <t>Pilar Cristina Amador</t>
  </si>
  <si>
    <t>Lyndel Gale T. Osorio</t>
  </si>
  <si>
    <t>Kendall Sison</t>
  </si>
  <si>
    <t>June 4 - July 20, 2019</t>
  </si>
  <si>
    <t xml:space="preserve">Participation to the Youkobo Art Space Artist-in-Residency program which will be held  in Tokyo, Japan. </t>
  </si>
  <si>
    <t>Sept. 22 to Oct. 5, 2019</t>
  </si>
  <si>
    <t>Participation to the 2019 International Art Politic Project Nine Dragon heads at DMZ &amp; JSA which will be held  in South Korea.</t>
  </si>
  <si>
    <t>May 28-31, 2019</t>
  </si>
  <si>
    <t xml:space="preserve">Participation to the 11th Qualitative and Quantitative Methods in Libraries International Conference (QQML) which will be held in Florence, italy. </t>
  </si>
  <si>
    <t>April 14, 2019</t>
  </si>
  <si>
    <t xml:space="preserve">Payment for airfare  for the participation of Sidlakan Dance Company for the 3rd Pistang Pinoy held  in Shizouka City Japan. </t>
  </si>
  <si>
    <t>May 15-25, 2019</t>
  </si>
  <si>
    <t xml:space="preserve">Participation to the 51st Quinzaine de Realisateurs (Directors' Fortnight) which will be held in Cannes, France. </t>
  </si>
  <si>
    <t>April 29-May 3, 2019</t>
  </si>
  <si>
    <t xml:space="preserve">Participation to the Eave Ties that Bind Co-Production Workshop to be held in Udine, Italy </t>
  </si>
  <si>
    <t>June 4 - Aug. 31, 2019</t>
  </si>
  <si>
    <t xml:space="preserve">Participation to the World Costume Design 2019 to be held in Moscow, Russia. </t>
  </si>
  <si>
    <t>Parangal sa mga Pambansang Alagad ng Sining (Tribute to the National Artists)</t>
  </si>
  <si>
    <t>CCP</t>
  </si>
  <si>
    <t>Christian Tan and Josue Greg Zuniega</t>
  </si>
  <si>
    <t xml:space="preserve">Dr. Ambeth Ocampo </t>
  </si>
  <si>
    <t>May 29 - June 24, 2019</t>
  </si>
  <si>
    <t>Lecture Series on Philippine History  in Canada and USA  (estimated amt. only)</t>
  </si>
  <si>
    <t>2019-236-27</t>
  </si>
  <si>
    <t>2019-236-28</t>
  </si>
  <si>
    <t>2019-236-29</t>
  </si>
  <si>
    <t>Manila Piano Trio/Abelardo Galang /H.E. Julius Caesar A. Flores</t>
  </si>
  <si>
    <t>Maria Zenaida Halili (Teacher) /Maria Teresa de Chavez/Sophia Ailsa Maunahan/Rena Padole (Philippine High School for the Arts)</t>
  </si>
  <si>
    <t>2019-236-30</t>
  </si>
  <si>
    <t>2019-236-31</t>
  </si>
  <si>
    <t>2019-236-32</t>
  </si>
  <si>
    <t>S and D by primex Inc.</t>
  </si>
  <si>
    <t>June 10-15, 2019</t>
  </si>
  <si>
    <t xml:space="preserve">Xiamen PCG Independence Day in Xiamen, People's Republic of China </t>
  </si>
  <si>
    <t>May 24-26, 2019</t>
  </si>
  <si>
    <t xml:space="preserve">International Friendship Day Fiesta 2019-ASEAN Showcase in Singapore </t>
  </si>
  <si>
    <t>June 10-14, 2019</t>
  </si>
  <si>
    <t xml:space="preserve">121st Anniversary of Philippine Independence 158th Birth Anniversary of Dr. Jose P. Rizal , and Inauguration of Sentro Rizal Abu Dhabi  in Abu dhabi </t>
  </si>
  <si>
    <t>May 23-27, 2019</t>
  </si>
  <si>
    <t>Alicia Reyes</t>
  </si>
  <si>
    <t>Jan. - Dec. 2019</t>
  </si>
  <si>
    <t xml:space="preserve"> A 50 Year Legacy in Dance: Alice Reyes and Ballet Philippines </t>
  </si>
  <si>
    <t>Steelcare Enterprises</t>
  </si>
  <si>
    <t>Department of Education-Regional Office V</t>
  </si>
  <si>
    <t xml:space="preserve"> Regional Committee on Culture and Values Capability Building and Benchmarking Activity</t>
  </si>
  <si>
    <t>Vicentinian Maraynon Dagyaw Theatre (VMDT)/Dindo M. Ampalla</t>
  </si>
  <si>
    <t>Municipal of Sapian, Province of Capiz</t>
  </si>
  <si>
    <t>2019-236-33</t>
  </si>
  <si>
    <t>2019-236-34</t>
  </si>
  <si>
    <t>2019-236-35</t>
  </si>
  <si>
    <t>2019-236-36</t>
  </si>
  <si>
    <t>2019-236-41</t>
  </si>
  <si>
    <t>Joseph Del Mar Yap /Michelle Adrillana</t>
  </si>
  <si>
    <t>June 22, 2019</t>
  </si>
  <si>
    <t xml:space="preserve">Payment of honorarium to support the Celebration of Filipino Food Festival featuring Chef Michelle Adrillana. "50th Anniversary of the establishment of the Phil Singapore dipolmatic relations  in Singapore. </t>
  </si>
  <si>
    <t>Studio Dialogo, Inc.</t>
  </si>
  <si>
    <t>June 4,2019</t>
  </si>
  <si>
    <t xml:space="preserve">Payment for Design of Sentro Rizal Primer  </t>
  </si>
  <si>
    <t xml:space="preserve">Payment for Design of Sentro Rizal Starter Kit </t>
  </si>
  <si>
    <t>Alliance Francaise de Manille/Jean-Pierre Dumont</t>
  </si>
  <si>
    <t>Celebrating the 25th edition of Fete de la Musique  (Honorarium)</t>
  </si>
  <si>
    <t>Kaloob Philippine Music and Dance Ministry</t>
  </si>
  <si>
    <t>June 17. 2019</t>
  </si>
  <si>
    <t>Eid'l Fitr Celebration  in Department of Foreign Affairs  (max. amt. )</t>
  </si>
  <si>
    <t>Celebration of Eid Al-Fitr  in NCCA Building (Honorarium)</t>
  </si>
  <si>
    <t>Kontra -Gapi/Prof. Pedro R. Abraham, Jr. and Barbaras Heritage Restaurant</t>
  </si>
  <si>
    <t>2019-230 / 2019-269</t>
  </si>
  <si>
    <t>2019-324</t>
  </si>
  <si>
    <t>268 / 324</t>
  </si>
  <si>
    <t>Restaging of "Noli Me Tangere, The Opera</t>
  </si>
  <si>
    <t>2019-236-39</t>
  </si>
  <si>
    <t>Korean War Momorial Peace Concert in relation to the 70th Anniversary of Philippine-Korea Diplomatic Relations</t>
  </si>
  <si>
    <t>June 25, 2019</t>
  </si>
  <si>
    <t>IAO</t>
  </si>
  <si>
    <t>2019-236-37</t>
  </si>
  <si>
    <t>NCCA's Tingin ASEAN Film Festival Year 3</t>
  </si>
  <si>
    <t>Various</t>
  </si>
  <si>
    <t>2019-236-38</t>
  </si>
  <si>
    <t>Best of ASEAN Performing Arts 2019 and the ASEAN Cultural Roadshow to Europe</t>
  </si>
  <si>
    <t>June-July 2019</t>
  </si>
  <si>
    <t>Leonor Petra Elepano and Timothy Gaspay</t>
  </si>
  <si>
    <t>Maria Fernandina Sandico</t>
  </si>
  <si>
    <t>Celger V. Venzon/Ligao National High School</t>
  </si>
  <si>
    <t>Jesus Nebreja/SAMUSIKA</t>
  </si>
  <si>
    <t>Jon Rainiel R. Jimenez/Astrafellas</t>
  </si>
  <si>
    <t>Benedicto L. Baluyot/Thomasian Chamber Choir</t>
  </si>
  <si>
    <t>Laya Boquiren Gonzales</t>
  </si>
  <si>
    <t>Cristina Maria P. Cayabyab</t>
  </si>
  <si>
    <t>May 3-6, 2019</t>
  </si>
  <si>
    <t>Participation of Vicentinian Maraynon Dagyaw Theatre (VMDT) to the Asian High Schoolers Hip Hop Dance Competition held  in Hongkong.</t>
  </si>
  <si>
    <t>June 4-Aug. 31, 2019</t>
  </si>
  <si>
    <t>Participation to the World Costume Design 2019, Innovative Costume of the 21st Century: The next Generation which will be held in Moscow, Russia.  (airfare)</t>
  </si>
  <si>
    <t>July 23-28, 2019</t>
  </si>
  <si>
    <t>Participation of Ligao National High School (LNHS) representing, to the 65th International Habaneras and Polyphony Competition which will be held  in Torrevieja, Spain  (airfare)</t>
  </si>
  <si>
    <t>June 9, 2019</t>
  </si>
  <si>
    <t>Participation of Samahan sa Musika, Sining, Kultura atbp (SAMUSIKA) representing , to the 121st year Observance of Philippine Independence in Canada   in Canada  (airfare)</t>
  </si>
  <si>
    <t>July 5-7, 2019</t>
  </si>
  <si>
    <t>Participation of Astrafellas representing to the A Capella Championships which ill be held  in Singapore. (airfare)</t>
  </si>
  <si>
    <t>July 9-14, 2019</t>
  </si>
  <si>
    <t>Participation of thomasian Chamber Choir representing , to the 2019 Idaho International choral Festival which will be held  in Idaho, U.S.A.</t>
  </si>
  <si>
    <t>July 15-19, 2019</t>
  </si>
  <si>
    <t>Participation to the 11th Internatonal Convention of Asia Scholars (ICAS)  in The Netherlands  (airfare)</t>
  </si>
  <si>
    <t>June 24-028, 2019</t>
  </si>
  <si>
    <t xml:space="preserve">Participation to the XX Bienniel International Conference of the International Association for Studyof Popular Music (IASPM) which will be held  in Canberra, Australia (airfare) </t>
  </si>
  <si>
    <t>Crisancti L. Macazo</t>
  </si>
  <si>
    <t>Manila Chamber Singers/Adrianne M. Rubio</t>
  </si>
  <si>
    <t>Maria Sherla A. Najera</t>
  </si>
  <si>
    <t>July 7-10, 2019</t>
  </si>
  <si>
    <t xml:space="preserve">Participation in the International Musicological Society Intercongressional Symposium in Lucerne, Switzerland </t>
  </si>
  <si>
    <t>May 23-26;  July 4-8;  July 10-14, 2019</t>
  </si>
  <si>
    <t xml:space="preserve">10th Sine Musica Nulla Vita Choir Festival on May 23-26, 2019 in Germany 56th International Competition of Choral Singin-Spittal an der Drau on July 4-8, 2019 in Austria; Musica Eterna 10th International Choir Competition on July 10-14, 2019 in Rome in Germany, Austria, Rome </t>
  </si>
  <si>
    <t>July 15-18, 2019</t>
  </si>
  <si>
    <t xml:space="preserve">12th Asia-Pacific Symposium for Music Education Research (APSMER)  in Macau, China </t>
  </si>
  <si>
    <t>III - c. Institutional / Commission Programs and Projects: Cultural Agency Assistance:CCP</t>
  </si>
  <si>
    <t>III - D. Institutional / Commission Programs and Projects: Cultural Agency Assistance:CCP</t>
  </si>
  <si>
    <t>2019-332</t>
  </si>
  <si>
    <t>Production and Development of the National Quicentennial Commemoration Official Soundtrack</t>
  </si>
  <si>
    <t>National Historical Commission of the Philippines</t>
  </si>
  <si>
    <t>July 26-29, 2019</t>
  </si>
  <si>
    <t>Payment to represent the Phil in the ASEAN Song Contest 2019 to be held in Ha Long, Quang Ninh Province, Vietnam  (maximum amount)</t>
  </si>
  <si>
    <t>Aicelle Santos and Tim Pavino</t>
  </si>
  <si>
    <t>2019-236-43</t>
  </si>
  <si>
    <t>2019-236-44</t>
  </si>
  <si>
    <t>Nicole L. Primero /Al Bernard V. Garcia and Mr. Japhet Mari M. Cabling</t>
  </si>
  <si>
    <t>July 9-15, 2019</t>
  </si>
  <si>
    <t>Participation in the ASEAN Committee on Culture and Information (COCI)'s project, ASEAN Contemporary Dance Festival to be held in Yogyakarta, Indonesia (honorarium of Php 10,000 each dancers/artists)</t>
  </si>
  <si>
    <t>Inauguration of Sentro Rizal in London</t>
  </si>
  <si>
    <t>Indigenous Peoples Education on Arts, Culture and Empowerment , Inc.</t>
  </si>
  <si>
    <t xml:space="preserve"> Pre-Works for NAM 2020" and Arts in Public Spaces Mural Painting Project 2019"  Imp. Date: July 2019-December 2019 (2019-226- P1.5 M and 2019-231- 1.M)</t>
  </si>
  <si>
    <t>Annabelle Judith R. Gomez/Kaisahan ng Lahi Dance Ensemble</t>
  </si>
  <si>
    <t>July 17-29, 2019</t>
  </si>
  <si>
    <t xml:space="preserve">Participation of kaisahan ng lahi Dance Ensemble (KLDE) to the 46th Gannat Festival Cultures of the World which will be held  in Gannat, France. </t>
  </si>
  <si>
    <t>2019-226 &amp; 231</t>
  </si>
  <si>
    <t>UP Singing Ambassadors/Edgardo Lumbera Manguiat</t>
  </si>
  <si>
    <t>Integrated Performing Arts Guild (IPAG) /Steven Fernandez</t>
  </si>
  <si>
    <t>July - August 2019</t>
  </si>
  <si>
    <t xml:space="preserve">Participation of UP Singing ambassadors to the European Grand Prix which will be held  in Europe </t>
  </si>
  <si>
    <t>July 16 - Aug. 17, 2019</t>
  </si>
  <si>
    <t>Participation of Integrated performing Arts Guild (IPAG representing the the Festival du Sud which will be held  in Europe (France, Switzerland, and Spain)</t>
  </si>
  <si>
    <t xml:space="preserve">Loob at Labas: Talakayan at Pagpaparangya </t>
  </si>
  <si>
    <t>Teddy Co/ Nicolas De Ocampo , and patric Campos</t>
  </si>
  <si>
    <t>July 19-28, 2019</t>
  </si>
  <si>
    <t>2019 Gunanajuato International Film Festival in Mexico  (10k each honoraria only)</t>
  </si>
  <si>
    <t>2019-236-45</t>
  </si>
  <si>
    <t>Philippine Participation to the Participatory Policy Monitoring of the 2005 Convention, Jakarta, Indonesia</t>
  </si>
  <si>
    <t>July 30 - Aug. 1, 2019</t>
  </si>
  <si>
    <t>Marichu Tellano and Mark dela Cruz</t>
  </si>
  <si>
    <t>2019-236-48</t>
  </si>
  <si>
    <t>Color of Asia Pacific Exhibit</t>
  </si>
  <si>
    <t>Aug. 1-21, 2019</t>
  </si>
  <si>
    <t>2019-236-49</t>
  </si>
  <si>
    <t>2019-236-50</t>
  </si>
  <si>
    <t>Philippine-Indonesia Cultural Festival in relation to the 70th Anniversary of Phil.-Korea Diplomatic Relations</t>
  </si>
  <si>
    <t>IAO / Eduardo Lapiz</t>
  </si>
  <si>
    <t>International Conference on Weaving ASEAN Cultural Connection</t>
  </si>
  <si>
    <t>Aug. 1, 2019</t>
  </si>
  <si>
    <t>Fernandina Sandico</t>
  </si>
  <si>
    <t>2019 Philippine BIMP-EAGA Sociocultural Development Program</t>
  </si>
  <si>
    <t>RDC VII - Muslim Traditional Instruments Training (Level 1 and 2)</t>
  </si>
  <si>
    <t>July - Oct. 2019</t>
  </si>
  <si>
    <t>National Commission on Muslim Filipinos - Visayas</t>
  </si>
  <si>
    <t>2019-236-07</t>
  </si>
  <si>
    <t>Budget for the NCCA's Hosting of Welcome Dinner for the International Federation of Library Assoc. Regional Standing Committee of Asia and Oceania  Section (IFLA-RSCAO)</t>
  </si>
  <si>
    <t xml:space="preserve">Payment for Design of Sentro Rizal  Website Interface User  </t>
  </si>
  <si>
    <t>Textile exhibit featuring Indigenous Weaving Traditions of the Philippines in PE , Kuala Lumpur and PCG Sydney for the Celebration of Philippine Independence Day Celebration</t>
  </si>
  <si>
    <t>2019-236-35-A</t>
  </si>
  <si>
    <t>Budget for the fabrication of Sentro Rizal marker for SR Manama</t>
  </si>
  <si>
    <t>Budget for the fabrication of Sentro Rizal marker for SR Manama and Kuwait</t>
  </si>
  <si>
    <t>2019-236-21 and 42</t>
  </si>
  <si>
    <t>Visit of Vice Moinister of Culture and Tourism</t>
  </si>
  <si>
    <t>2019-236-46</t>
  </si>
  <si>
    <t>Budget for the drafting of the NCCA's concept paper on the 40th session of the Intergovernmental Committee on Intelectual Property and Genetic Resources, Traditional Knowledge and Folklore (IGC) of the World Intellectual Property Organization (WIPO)</t>
  </si>
  <si>
    <t>2019-236-01, 2019-236-01A, 2019-236-47, and 2019-236-53</t>
  </si>
  <si>
    <t>2019-236-51</t>
  </si>
  <si>
    <t>2019-236-52</t>
  </si>
  <si>
    <t>2019- ASEAN Month Celebration</t>
  </si>
  <si>
    <t>Aug. 31, 2019</t>
  </si>
  <si>
    <t>NCCA Participation in the Phil. Hosting of the 54th ASEAN Committee on Culture and Information</t>
  </si>
  <si>
    <t>Aug. 19-23, 2019</t>
  </si>
  <si>
    <t>Philippine Heritage Awards (PHA)</t>
  </si>
  <si>
    <t>2019-236-03 and 2019-236-03A</t>
  </si>
  <si>
    <t>Payment for Fabrication of Brass/Bronze Marker/Plate for SR Inauguration overseas. (SR Sydney, London, and Abu Dhabi)</t>
  </si>
  <si>
    <t>To conduct performances and workshops at the Philippine Center in San Francisco, United States of America  on the occasion of the 121st Anniversary of Philippine Independence and Inauguration of Sentro rizal San Francisco.   (estimated amount only)</t>
  </si>
  <si>
    <t xml:space="preserve"> Lecturer to conduct a seminar on Ortograpiyang Pambansa for Sentro Rizal PH Independence Day</t>
  </si>
  <si>
    <t xml:space="preserve">Payment for fabrication of Sentro Rizal brass marker  (SR San Francisco, USA) as per J.O number 05-040-19 dated May 27, 2019 with PR number 19-04-548 </t>
  </si>
  <si>
    <t>Participate in the ASEAN Music Festival to be held in Hai Phong City, Vietnam   (air tickets, honorarium and preparatory/administrative expenses )</t>
  </si>
  <si>
    <t>IAS Mobilization and Administrative Fund for Transportation, Representation, Personnel,  and other Petty Cash Expenses pertinent to the Culture and Diplomacy Program in FY 2019  (P500k;  P700k;  P850k;  P325k)</t>
  </si>
  <si>
    <t>Power Impact Dancers Sirens</t>
  </si>
  <si>
    <t>University of Northern Philippines</t>
  </si>
  <si>
    <t>2019-236-55</t>
  </si>
  <si>
    <t>2019-236-56</t>
  </si>
  <si>
    <t>Aldrin Pentero</t>
  </si>
  <si>
    <t>Eilene Antoinette G. Narvaez</t>
  </si>
  <si>
    <t>Sept. 4-6, 2019</t>
  </si>
  <si>
    <t>Participation in the First Forum of Asian Writes  in Nur-Sultan, Kazakhstan  (airfare)</t>
  </si>
  <si>
    <t>Aug. 16-17, 2019</t>
  </si>
  <si>
    <t>Payment as Teacher Training program for the Sentro Rizal Brunei Filipino Language and Culture Enhancement Program (FLCEP) to be held at the Philippine Embassy in Brunei  (honorarium and roundtrip economy class airfare preparatory and other administrative expenses )</t>
  </si>
  <si>
    <t>Aug. 5-10, 2019</t>
  </si>
  <si>
    <t>Payment for the airfare of PID Sirens representing to the World Hip Hop Dance Championship held  in Phoenix, Arizona, U.S.A</t>
  </si>
  <si>
    <t xml:space="preserve"> RDC VII- Vernacular Architecture Conference (Negros Oriental- Siquijor Leg)" </t>
  </si>
  <si>
    <t>2019-236-54</t>
  </si>
  <si>
    <t>Aug. 25-26, 2019</t>
  </si>
  <si>
    <t>Participation to the Hugis at Kulay (Shape and hues), Doha Qatarhonorarium 10k and preparatory and other administrative expenses (3k maximum)</t>
  </si>
  <si>
    <t>Frederick Epistola</t>
  </si>
  <si>
    <t>2019-236-57</t>
  </si>
  <si>
    <t>2019-236-58</t>
  </si>
  <si>
    <t>2019-236-59</t>
  </si>
  <si>
    <t>Oct. 3-5, 2019</t>
  </si>
  <si>
    <t>Homonym Music Solutions/Mr. Roseller Juan Miguel Constantino</t>
  </si>
  <si>
    <t>CCP/Arsenio J. Lizaso</t>
  </si>
  <si>
    <t>Aug. 26-31, 2019</t>
  </si>
  <si>
    <t xml:space="preserve">50th Opener, Swan lake: in collaboration with Russia's Mariinsky (Kirov) Ballet </t>
  </si>
  <si>
    <t>2019-249 &amp; 2019-314 &amp; 2019-316</t>
  </si>
  <si>
    <t>Conservation and Rehabilitation of the Metropolitan Theater (MET) ADMIN &amp; OTHER EXPENSES</t>
  </si>
  <si>
    <t>Joselito A. Jimeno/Ms. Elaine Juliet Cajucom and Ms. Jory Jane Delgaco</t>
  </si>
  <si>
    <t>Filipino-American History Month 2019</t>
  </si>
  <si>
    <t>Oct. 18, 2019</t>
  </si>
  <si>
    <t>Sonik Philippines Music Conference and Festival to be held in Metro Manila  (estimated amt.)</t>
  </si>
  <si>
    <t>2019-236-61</t>
  </si>
  <si>
    <t>Orlando Magno, Emi Englis, and Jay Per P. Merla</t>
  </si>
  <si>
    <t>Sept. 19-24, 2019</t>
  </si>
  <si>
    <t>Participation in the 14th China-ASEAN Cultural forum and the On-the Spot Cultural Investigation to be held in Nanning, Guangxi, China  (airfare (International and local , Visa and pre departure  and others) maximum amount</t>
  </si>
  <si>
    <t>2019-236-60</t>
  </si>
  <si>
    <t>Manila International Performing Arts Summit</t>
  </si>
  <si>
    <t>Sept. 17-22, 2019</t>
  </si>
  <si>
    <t>Department of Tourism R-XI</t>
  </si>
  <si>
    <t>2019-236-64</t>
  </si>
  <si>
    <t>Philippine-Korea Cultural Festival 2019 in relation to the 70th Anniversay of Philippine-Korea Diplomatic Relations</t>
  </si>
  <si>
    <t>Sept. 28, 2019</t>
  </si>
  <si>
    <t>Phil. Madrigal Singers &amp; Ditta Sandico</t>
  </si>
  <si>
    <t>2019-236-63</t>
  </si>
  <si>
    <t>Philippine participation in the CRIHAP Workshop in Chengdu, China</t>
  </si>
  <si>
    <t>Oct. 16-19, 2019</t>
  </si>
  <si>
    <t>Aurea Lopez</t>
  </si>
  <si>
    <t>Confederation of Indigenous Peoples Organization in Southern Negros Occidental, Inc.</t>
  </si>
  <si>
    <t>2019-236-62 &amp; 62-A</t>
  </si>
  <si>
    <t>Lecture Series of Dr. Ambeth Ocampo in London, Berlin, Vienna, Madrid, and official participation in the 2019 Frankfurt International Book Fair</t>
  </si>
  <si>
    <t>Oct. 8-31, 2019</t>
  </si>
  <si>
    <t>2019-236-67</t>
  </si>
  <si>
    <t>Phiilippine participation in the 2019 Asia Media Invitation Program in South Korea</t>
  </si>
  <si>
    <t>Oct. 9-13, 2019</t>
  </si>
  <si>
    <t>Roel Manipon</t>
  </si>
  <si>
    <t>Sept. 10-15, 2019</t>
  </si>
  <si>
    <t xml:space="preserve">Participation of Bayanihan Folk Arts Foundation, Inc. to the Febrarp Festivals which will be held in Brazil. </t>
  </si>
  <si>
    <t>Kalimudan Culture abd Arts Center Association Inc.</t>
  </si>
  <si>
    <t>2019-236-65</t>
  </si>
  <si>
    <t>Ph Participation in the 2019 Asian Traditional Orchestra and 2019 Asia Traditional Music Committee Meeting, Korea and Indonesia</t>
  </si>
  <si>
    <t>Oct. - Nov. 2019</t>
  </si>
  <si>
    <t>Prof. Elaine Cajucom, Ms. Lilymae Montano, Ms. Stefanie Quintin</t>
  </si>
  <si>
    <t>2019-236-66</t>
  </si>
  <si>
    <t>2019-236-68</t>
  </si>
  <si>
    <t>2019-236-69</t>
  </si>
  <si>
    <t>2019-236-70</t>
  </si>
  <si>
    <t>Oct. 14-25, 2019</t>
  </si>
  <si>
    <t>Stephen Pamorada</t>
  </si>
  <si>
    <t>Philippine participation to the 2019 International Course on cultural Heritage Management in Buyeo, ROK (estimated amt.)</t>
  </si>
  <si>
    <t>Bayanihan National Folk Dance Co. (Angelica Cabrega and Vince Aguilar)</t>
  </si>
  <si>
    <t>Participation to the Best of ASEAN Performing arts 2019 and the ASEAN cultural Roadshow (VIVA ASEAN) in Thailand, Denmark, and The Netherlands  (Max. amt.)</t>
  </si>
  <si>
    <t>Reciprocal Visit of Philippines to Korea in commemoration of the 70th PH-ROK Diplomatic Relations Seoul, Korea (estimated amt.)</t>
  </si>
  <si>
    <t>No. 12-15, 2019</t>
  </si>
  <si>
    <t>UP Singing Ambassadors (UPSA)</t>
  </si>
  <si>
    <t>Philippine participation in the 2019 Expert W/S for ICH Video Production Project in Southeast Asia in Kuching, Malaysia (estimated amt.)</t>
  </si>
  <si>
    <t>Oct. 21-23, 2019</t>
  </si>
  <si>
    <t>Roesiella Joy Iglesia</t>
  </si>
  <si>
    <t>2019-236-40 and 40-A</t>
  </si>
  <si>
    <t xml:space="preserve">RJ Gabriel Concepcion </t>
  </si>
  <si>
    <t>Oct. 11-14. 2019</t>
  </si>
  <si>
    <t xml:space="preserve">Participation of Kenyo Street Family to the World Supremacy Battlegrouds will be held  in Sydney,  Australia </t>
  </si>
  <si>
    <t>Firie Jill T. Ramos</t>
  </si>
  <si>
    <t>2019-236-71</t>
  </si>
  <si>
    <t>Nov. 21-28, 2019</t>
  </si>
  <si>
    <t>Launching of the Sentro Rizal Filipino Language Teaching Program in Italy  in Milan and Rome, Italy</t>
  </si>
  <si>
    <t>Commission c/o Chairman</t>
  </si>
  <si>
    <t>2019-236-73</t>
  </si>
  <si>
    <t>2019-236-76</t>
  </si>
  <si>
    <t>2019-236-81</t>
  </si>
  <si>
    <t>Renefe Tremedal and Ms. Nilda Mangilay</t>
  </si>
  <si>
    <t>Sebastian Trinidad/Mandaluyong chidrens Choir</t>
  </si>
  <si>
    <t>Philippine Educational Theater Association (PETA)/Maria Gloriosa Santos-Cabangon</t>
  </si>
  <si>
    <t>Nov. 28-29, 2019</t>
  </si>
  <si>
    <t xml:space="preserve">Participation to the International Workshop for Multi-Disciplinary Study on Intangible Cultural Heritage's Contribution to Sustainable Development: Focusing on Education which will be held in Tokyo Japan. </t>
  </si>
  <si>
    <t>Nov. 19, 2019</t>
  </si>
  <si>
    <t>Celebration of the 30th Anniversary of th adoption of the Convention on the Rights of the Child (CRC30), the NCCA is pleased to partner with the Dept of Foreign Affairs in holding the Ako Para sa Bata International Conf. as part of the 27th National Childrens Month (NCM)Convention Center)</t>
  </si>
  <si>
    <t>Nov. 25, 2019</t>
  </si>
  <si>
    <t>Sentro Rizal Performance Module on Philippine History on 25 November 2019 in NCCA Auditorium</t>
  </si>
  <si>
    <t>Dec. 2, 2019-Dec. 2020</t>
  </si>
  <si>
    <t>George Andal, Jr.</t>
  </si>
  <si>
    <t>Ritchie D. Pagunsan</t>
  </si>
  <si>
    <t>Januar Yap</t>
  </si>
  <si>
    <t>2019-236-80</t>
  </si>
  <si>
    <t>2019-236-82</t>
  </si>
  <si>
    <t>Mr Leo Lorilla and Ms. Pamela Corales</t>
  </si>
  <si>
    <t>Josue Greg Zuniega</t>
  </si>
  <si>
    <t>Nov. 29-Dec. 2, 2019</t>
  </si>
  <si>
    <t xml:space="preserve">Payment for honoraria and other admin expenses for Paskong Pinoy sa Abu Dhabi : A Christmas Concert at the Park  in Abu Dhabi </t>
  </si>
  <si>
    <t>Dec. 10-17, 2019</t>
  </si>
  <si>
    <t>Payment for honoraria and admin exp. For Best of ASEAN Performing Arts Phase 3  in Tokyo, Japan  (honoraira -P15,000 and admin exp. P10,000)</t>
  </si>
  <si>
    <t>2019-236-72</t>
  </si>
  <si>
    <t>Proprint Design Corner</t>
  </si>
  <si>
    <t>Payment for the printing service of Sentro Rizal Primer Booklet as per J.O. Number 12-116-19 dated December 4, 2019 with PR Number 19-11-1629 per BR No. 2019-236-72. AVCEP</t>
  </si>
  <si>
    <t>2019-236-77</t>
  </si>
  <si>
    <t>2019-236-78</t>
  </si>
  <si>
    <t xml:space="preserve">Hotel Jen </t>
  </si>
  <si>
    <t>Payment for Editing of Sentro rizal Filipino Language Teaching Modules on 2 December 2019-30 March 2020 per BR No. 2019-236-77. AVCEP</t>
  </si>
  <si>
    <t>Payment for room accommodation for IAS-SR Assessment Workshop 2019 on 11-12 December 2019 per BR No. 2019-236-78. AVCEP</t>
  </si>
  <si>
    <t>Dec. 2. 2019-Mar 30, 2020</t>
  </si>
  <si>
    <t>2019-236-83</t>
  </si>
  <si>
    <t>Stefanie Quintin and Anton Avila</t>
  </si>
  <si>
    <t>Dec. 18, 2019</t>
  </si>
  <si>
    <t>Payment for honorarium for National Forum on Migration  in Hotel Jen, Pasay City per BR No. 2019-236-83. VCEP</t>
  </si>
  <si>
    <t>2019-236-79</t>
  </si>
  <si>
    <t>The NCCA Filipino Values Short Films production culminating into BINHI;A Film Festival…</t>
  </si>
  <si>
    <t>Jemilyn X. Kaw and Ali Angeles / Annie Luis</t>
  </si>
  <si>
    <t>Payment of  honorarium and airfare for the Film Hari sa Hari, Lahi sa Lahi  on 18-21 December 2019 in People'sRepublic of China (airfare and incidental expenses)</t>
  </si>
  <si>
    <t>2019-236-74</t>
  </si>
  <si>
    <t>Dec. 21, 2019</t>
  </si>
  <si>
    <t xml:space="preserve"> 13th Fiesta Folkloriada  in Cultural Center of the Philippines </t>
  </si>
  <si>
    <t>2019-236-84</t>
  </si>
  <si>
    <t>Participation in the International Researchers Forum : Perfectives of Research for Intangible Cultural Heritage towards a Sustainable Society to be held in Tokyo, Japan from 16 to 19 December 2019. (roundtrip airfare  estimated amount)</t>
  </si>
  <si>
    <t>Dec. 16-19, 2019</t>
  </si>
  <si>
    <t>Lourds Zorilla-Hinampas and jeslie Del Ayre</t>
  </si>
  <si>
    <t>2019-373</t>
  </si>
  <si>
    <t>2019-374</t>
  </si>
  <si>
    <t>Nationa; Arts Month Regional Celebration Luzon</t>
  </si>
  <si>
    <t>Provincial Government of Palawan</t>
  </si>
  <si>
    <t xml:space="preserve">As of December 31,2019 </t>
  </si>
  <si>
    <r>
      <t xml:space="preserve">Arts in Public Spaces Program to include activities such as the Tertulya sa Iba't Ibang Sangay ng Gobyerno at pampublikong lugar and the </t>
    </r>
    <r>
      <rPr>
        <b/>
        <i/>
        <sz val="11"/>
        <color theme="1"/>
        <rFont val="Calibri"/>
        <family val="2"/>
      </rPr>
      <t xml:space="preserve">Sa Tuwing Kabilugan ng Buwan activities among others; </t>
    </r>
  </si>
  <si>
    <t>National Arts Month 2020</t>
  </si>
  <si>
    <t>7 (4-6)</t>
  </si>
  <si>
    <t>NET OF ADJUSTMENTS</t>
  </si>
  <si>
    <t xml:space="preserve">STATUS OF NEFCA LOCALLY FUNDED PROJECTS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</si>
</sst>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F800]dddd\,\ mmmm\ dd\,\ yyyy"/>
    <numFmt numFmtId="166" formatCode="_(* #,##0.00_);_(* \(#,##0.00\);_(* \-??_);_(@_)"/>
    <numFmt numFmtId="167" formatCode="[$-409]mmmm\-yy;@"/>
  </numFmts>
  <fonts count="48" x14ac:knownFonts="1">
    <font>
      <sz val="11"/>
      <color theme="1"/>
      <name val="Calibri"/>
      <family val="2"/>
      <scheme val="minor"/>
    </font>
    <font>
      <sz val="11"/>
      <color indexed="8"/>
      <name val="Calibri"/>
      <family val="2"/>
    </font>
    <font>
      <b/>
      <sz val="11"/>
      <color indexed="8"/>
      <name val="Calibri"/>
      <family val="2"/>
    </font>
    <font>
      <sz val="10"/>
      <name val="Arial"/>
      <family val="2"/>
    </font>
    <font>
      <sz val="10"/>
      <color indexed="8"/>
      <name val="Arial"/>
      <family val="2"/>
    </font>
    <font>
      <i/>
      <sz val="11"/>
      <color indexed="8"/>
      <name val="Calibri"/>
      <family val="2"/>
    </font>
    <font>
      <b/>
      <i/>
      <sz val="11"/>
      <name val="Calibri"/>
      <family val="2"/>
    </font>
    <font>
      <b/>
      <sz val="11"/>
      <name val="Calibri"/>
      <family val="2"/>
      <charset val="1"/>
    </font>
    <font>
      <vertAlign val="superscript"/>
      <sz val="11"/>
      <color indexed="8"/>
      <name val="Calibri"/>
      <family val="2"/>
    </font>
    <font>
      <sz val="11"/>
      <color indexed="63"/>
      <name val="Calibri"/>
      <family val="2"/>
    </font>
    <font>
      <b/>
      <i/>
      <sz val="11"/>
      <color indexed="8"/>
      <name val="Calibri"/>
      <family val="2"/>
    </font>
    <font>
      <sz val="10"/>
      <name val="Times New Roman"/>
      <family val="1"/>
    </font>
    <font>
      <sz val="11"/>
      <color theme="1"/>
      <name val="Calibri"/>
      <family val="2"/>
      <scheme val="minor"/>
    </font>
    <font>
      <sz val="11"/>
      <color rgb="FF000000"/>
      <name val="Calibri"/>
      <family val="2"/>
      <charset val="1"/>
    </font>
    <font>
      <i/>
      <sz val="11"/>
      <color rgb="FF7F7F7F"/>
      <name val="Calibri"/>
      <family val="2"/>
      <charset val="1"/>
    </font>
    <font>
      <b/>
      <sz val="11"/>
      <color theme="1"/>
      <name val="Calibri"/>
      <family val="2"/>
      <scheme val="minor"/>
    </font>
    <font>
      <sz val="11"/>
      <color rgb="FFFF0000"/>
      <name val="Calibri"/>
      <family val="2"/>
      <scheme val="minor"/>
    </font>
    <font>
      <sz val="11"/>
      <name val="Calibri"/>
      <family val="2"/>
      <scheme val="minor"/>
    </font>
    <font>
      <sz val="11"/>
      <color rgb="FF0000CC"/>
      <name val="Calibri"/>
      <family val="2"/>
      <scheme val="minor"/>
    </font>
    <font>
      <sz val="11"/>
      <color rgb="FF000000"/>
      <name val="Calibri"/>
      <family val="2"/>
      <scheme val="minor"/>
    </font>
    <font>
      <b/>
      <sz val="11"/>
      <name val="Calibri"/>
      <family val="2"/>
      <scheme val="minor"/>
    </font>
    <font>
      <sz val="11"/>
      <color theme="1"/>
      <name val="Calibri Light"/>
      <family val="2"/>
      <scheme val="major"/>
    </font>
    <font>
      <b/>
      <sz val="11"/>
      <color rgb="FF0000CC"/>
      <name val="Calibri"/>
      <family val="2"/>
      <scheme val="minor"/>
    </font>
    <font>
      <b/>
      <sz val="11"/>
      <color indexed="8"/>
      <name val="Calibri"/>
      <family val="2"/>
      <scheme val="minor"/>
    </font>
    <font>
      <b/>
      <sz val="11"/>
      <color rgb="FF000000"/>
      <name val="Calibri"/>
      <family val="2"/>
      <scheme val="minor"/>
    </font>
    <font>
      <b/>
      <sz val="11"/>
      <color theme="1"/>
      <name val="Calibri Light"/>
      <family val="2"/>
      <scheme val="major"/>
    </font>
    <font>
      <b/>
      <sz val="11"/>
      <color rgb="FFFF0000"/>
      <name val="Calibri"/>
      <family val="2"/>
      <scheme val="minor"/>
    </font>
    <font>
      <sz val="11"/>
      <color indexed="8"/>
      <name val="Calibri"/>
      <family val="2"/>
      <scheme val="minor"/>
    </font>
    <font>
      <sz val="11"/>
      <color rgb="FF222222"/>
      <name val="Calibri"/>
      <family val="2"/>
      <scheme val="minor"/>
    </font>
    <font>
      <b/>
      <sz val="11"/>
      <color rgb="FF26282A"/>
      <name val="Calibri"/>
      <family val="2"/>
      <scheme val="minor"/>
    </font>
    <font>
      <sz val="11"/>
      <color theme="8" tint="-0.249977111117893"/>
      <name val="Calibri"/>
      <family val="2"/>
      <scheme val="minor"/>
    </font>
    <font>
      <b/>
      <sz val="11"/>
      <color theme="8" tint="-0.249977111117893"/>
      <name val="Calibri"/>
      <family val="2"/>
      <scheme val="minor"/>
    </font>
    <font>
      <sz val="11"/>
      <color rgb="FF0070C0"/>
      <name val="Calibri"/>
      <family val="2"/>
      <scheme val="minor"/>
    </font>
    <font>
      <sz val="10"/>
      <color theme="1"/>
      <name val="Calibri"/>
      <family val="2"/>
    </font>
    <font>
      <sz val="10"/>
      <color theme="1"/>
      <name val="Times New Roman"/>
      <family val="1"/>
    </font>
    <font>
      <b/>
      <sz val="13"/>
      <color rgb="FFFF0000"/>
      <name val="Calibri"/>
      <family val="2"/>
      <scheme val="minor"/>
    </font>
    <font>
      <b/>
      <sz val="13"/>
      <color theme="1"/>
      <name val="Calibri"/>
      <family val="2"/>
      <scheme val="minor"/>
    </font>
    <font>
      <b/>
      <sz val="13"/>
      <color rgb="FF0000CC"/>
      <name val="Calibri"/>
      <family val="2"/>
      <scheme val="minor"/>
    </font>
    <font>
      <b/>
      <sz val="13"/>
      <color theme="8" tint="-0.249977111117893"/>
      <name val="Calibri"/>
      <family val="2"/>
      <scheme val="minor"/>
    </font>
    <font>
      <b/>
      <sz val="13"/>
      <name val="Calibri"/>
      <family val="2"/>
      <scheme val="minor"/>
    </font>
    <font>
      <b/>
      <sz val="13"/>
      <color rgb="FF0070C0"/>
      <name val="Calibri"/>
      <family val="2"/>
      <scheme val="minor"/>
    </font>
    <font>
      <sz val="9"/>
      <color theme="1"/>
      <name val="Calibri"/>
      <family val="2"/>
      <scheme val="minor"/>
    </font>
    <font>
      <b/>
      <sz val="10"/>
      <color theme="1"/>
      <name val="Calibri"/>
      <family val="2"/>
    </font>
    <font>
      <b/>
      <sz val="16"/>
      <color rgb="FFFF0000"/>
      <name val="Calibri"/>
      <family val="2"/>
      <scheme val="minor"/>
    </font>
    <font>
      <sz val="11"/>
      <color theme="1"/>
      <name val="Times New Roman"/>
      <family val="1"/>
    </font>
    <font>
      <b/>
      <sz val="10"/>
      <color theme="1"/>
      <name val="Times New Roman"/>
      <family val="1"/>
    </font>
    <font>
      <b/>
      <sz val="13"/>
      <color theme="1"/>
      <name val="Calibri"/>
      <family val="2"/>
    </font>
    <font>
      <b/>
      <i/>
      <sz val="11"/>
      <color theme="1"/>
      <name val="Calibri"/>
      <family val="2"/>
    </font>
  </fonts>
  <fills count="18">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rgb="FFFFC000"/>
        <bgColor indexed="64"/>
      </patternFill>
    </fill>
    <fill>
      <patternFill patternType="solid">
        <fgColor theme="2"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rgb="FFCCCCCC"/>
      </left>
      <right style="thin">
        <color rgb="FFCCCCCC"/>
      </right>
      <top style="thin">
        <color rgb="FFCCCCCC"/>
      </top>
      <bottom style="thin">
        <color rgb="FFCCCCCC"/>
      </bottom>
      <diagonal/>
    </border>
  </borders>
  <cellStyleXfs count="13">
    <xf numFmtId="0" fontId="0" fillId="0" borderId="0"/>
    <xf numFmtId="164" fontId="12" fillId="0" borderId="0" applyFont="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6" fontId="13" fillId="0" borderId="0" applyBorder="0" applyProtection="0"/>
    <xf numFmtId="43" fontId="12" fillId="0" borderId="0" applyFont="0" applyFill="0" applyBorder="0" applyAlignment="0" applyProtection="0"/>
    <xf numFmtId="164" fontId="12" fillId="0" borderId="0" applyFont="0" applyFill="0" applyBorder="0" applyAlignment="0" applyProtection="0"/>
    <xf numFmtId="0" fontId="14" fillId="0" borderId="0" applyBorder="0" applyProtection="0"/>
    <xf numFmtId="0" fontId="13" fillId="0" borderId="0"/>
    <xf numFmtId="0" fontId="3" fillId="0" borderId="0"/>
    <xf numFmtId="0" fontId="4" fillId="2" borderId="10" applyNumberFormat="0" applyProtection="0">
      <alignment horizontal="left"/>
    </xf>
    <xf numFmtId="0" fontId="4" fillId="2" borderId="10" applyNumberFormat="0" applyProtection="0">
      <alignment horizontal="left"/>
    </xf>
  </cellStyleXfs>
  <cellXfs count="466">
    <xf numFmtId="0" fontId="0" fillId="0" borderId="0" xfId="0"/>
    <xf numFmtId="0" fontId="0" fillId="0" borderId="1" xfId="0" applyFont="1" applyBorder="1" applyAlignment="1">
      <alignment horizontal="left" vertical="top" wrapText="1"/>
    </xf>
    <xf numFmtId="3" fontId="0" fillId="0" borderId="1" xfId="0" applyNumberFormat="1" applyFont="1" applyBorder="1" applyAlignment="1">
      <alignment horizontal="center" vertical="top" wrapText="1"/>
    </xf>
    <xf numFmtId="0" fontId="0" fillId="0" borderId="1" xfId="0" applyFont="1" applyBorder="1" applyAlignment="1">
      <alignment horizontal="center" vertical="top" wrapText="1"/>
    </xf>
    <xf numFmtId="0" fontId="0" fillId="0" borderId="1" xfId="0" applyFont="1" applyBorder="1" applyAlignment="1">
      <alignment vertical="top" wrapText="1"/>
    </xf>
    <xf numFmtId="0" fontId="0" fillId="0" borderId="1" xfId="0" applyFont="1" applyFill="1" applyBorder="1" applyAlignment="1">
      <alignment vertical="top" wrapText="1"/>
    </xf>
    <xf numFmtId="3"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wrapText="1"/>
    </xf>
    <xf numFmtId="165" fontId="0" fillId="0" borderId="1" xfId="0" applyNumberFormat="1" applyFont="1" applyBorder="1" applyAlignment="1">
      <alignment horizontal="left" vertical="top" wrapText="1"/>
    </xf>
    <xf numFmtId="165" fontId="0" fillId="0" borderId="1" xfId="0" applyNumberFormat="1" applyFont="1" applyBorder="1" applyAlignment="1">
      <alignment vertical="top" wrapText="1"/>
    </xf>
    <xf numFmtId="17" fontId="0" fillId="0" borderId="1" xfId="0" quotePrefix="1" applyNumberFormat="1" applyFont="1" applyBorder="1" applyAlignment="1">
      <alignment vertical="top" wrapText="1"/>
    </xf>
    <xf numFmtId="165" fontId="0" fillId="0" borderId="1" xfId="0" applyNumberFormat="1" applyFont="1" applyFill="1" applyBorder="1" applyAlignment="1">
      <alignment vertical="top" wrapText="1"/>
    </xf>
    <xf numFmtId="0" fontId="0" fillId="0" borderId="0" xfId="0" applyFont="1" applyAlignment="1">
      <alignment horizontal="left" vertical="top" wrapText="1"/>
    </xf>
    <xf numFmtId="167" fontId="0" fillId="0" borderId="1" xfId="0" applyNumberFormat="1" applyFont="1" applyBorder="1" applyAlignment="1">
      <alignment horizontal="left" vertical="top" wrapText="1"/>
    </xf>
    <xf numFmtId="4" fontId="0" fillId="0" borderId="1" xfId="0" applyNumberFormat="1" applyFont="1" applyBorder="1" applyAlignment="1">
      <alignment horizontal="center" vertical="top" wrapText="1"/>
    </xf>
    <xf numFmtId="0" fontId="0" fillId="0" borderId="1" xfId="0" applyFont="1" applyFill="1" applyBorder="1" applyAlignment="1">
      <alignment horizontal="left" vertical="top" wrapText="1"/>
    </xf>
    <xf numFmtId="0" fontId="0" fillId="0" borderId="0" xfId="0" applyFont="1" applyFill="1" applyAlignment="1">
      <alignment horizontal="left" vertical="top" wrapText="1"/>
    </xf>
    <xf numFmtId="0" fontId="17" fillId="0" borderId="1" xfId="10" applyNumberFormat="1" applyFont="1" applyFill="1" applyBorder="1" applyAlignment="1">
      <alignment horizontal="left" vertical="top" wrapText="1"/>
    </xf>
    <xf numFmtId="0" fontId="17" fillId="3" borderId="1" xfId="10" applyFont="1" applyFill="1" applyBorder="1" applyAlignment="1">
      <alignment horizontal="center" vertical="top" wrapText="1"/>
    </xf>
    <xf numFmtId="0" fontId="17" fillId="0" borderId="1" xfId="10" applyNumberFormat="1" applyFont="1" applyFill="1" applyBorder="1" applyAlignment="1">
      <alignment horizontal="center" vertical="top" wrapText="1"/>
    </xf>
    <xf numFmtId="164" fontId="17" fillId="0" borderId="1" xfId="1" applyFont="1" applyFill="1" applyBorder="1" applyAlignment="1">
      <alignment horizontal="center" vertical="top" wrapText="1"/>
    </xf>
    <xf numFmtId="0" fontId="17" fillId="0" borderId="1" xfId="10" quotePrefix="1" applyNumberFormat="1" applyFont="1" applyFill="1" applyBorder="1" applyAlignment="1">
      <alignment horizontal="left" vertical="top" wrapText="1"/>
    </xf>
    <xf numFmtId="49" fontId="17" fillId="0" borderId="1" xfId="10" quotePrefix="1" applyNumberFormat="1" applyFont="1" applyFill="1" applyBorder="1" applyAlignment="1">
      <alignment horizontal="left" vertical="top" wrapText="1"/>
    </xf>
    <xf numFmtId="0" fontId="17" fillId="0" borderId="1" xfId="0" applyFont="1" applyBorder="1" applyAlignment="1">
      <alignment horizontal="center" vertical="top" wrapText="1"/>
    </xf>
    <xf numFmtId="0" fontId="17" fillId="0" borderId="1" xfId="0" applyFont="1" applyBorder="1" applyAlignment="1">
      <alignment horizontal="left" vertical="top" wrapText="1"/>
    </xf>
    <xf numFmtId="164" fontId="18" fillId="0" borderId="1" xfId="1" applyFont="1" applyBorder="1" applyAlignment="1">
      <alignment horizontal="center" vertical="top" wrapText="1"/>
    </xf>
    <xf numFmtId="16" fontId="0" fillId="0" borderId="1" xfId="0" applyNumberFormat="1" applyFont="1" applyBorder="1" applyAlignment="1">
      <alignment horizontal="center" vertical="top" wrapText="1"/>
    </xf>
    <xf numFmtId="165" fontId="0" fillId="0" borderId="1" xfId="0" quotePrefix="1" applyNumberFormat="1" applyFont="1" applyBorder="1" applyAlignment="1">
      <alignment horizontal="left" vertical="top" wrapText="1"/>
    </xf>
    <xf numFmtId="17" fontId="0" fillId="0" borderId="1" xfId="0" quotePrefix="1" applyNumberFormat="1" applyFont="1" applyBorder="1" applyAlignment="1">
      <alignment horizontal="left" vertical="top" wrapText="1"/>
    </xf>
    <xf numFmtId="165" fontId="0" fillId="0" borderId="1" xfId="0" quotePrefix="1" applyNumberFormat="1" applyFont="1" applyFill="1" applyBorder="1" applyAlignment="1">
      <alignment horizontal="left" vertical="top" wrapText="1"/>
    </xf>
    <xf numFmtId="16" fontId="0" fillId="0" borderId="1" xfId="0" quotePrefix="1" applyNumberFormat="1" applyFont="1" applyFill="1" applyBorder="1" applyAlignment="1">
      <alignment horizontal="center" vertical="top" wrapText="1"/>
    </xf>
    <xf numFmtId="165" fontId="0" fillId="0" borderId="1" xfId="0" applyNumberFormat="1" applyFont="1" applyFill="1" applyBorder="1" applyAlignment="1">
      <alignment horizontal="left" vertical="top" wrapText="1"/>
    </xf>
    <xf numFmtId="0" fontId="0" fillId="0" borderId="0" xfId="0" applyFont="1" applyFill="1" applyAlignment="1">
      <alignment vertical="top" wrapText="1"/>
    </xf>
    <xf numFmtId="0" fontId="17" fillId="0" borderId="0" xfId="0" applyFont="1" applyAlignment="1">
      <alignment horizontal="left" vertical="top" wrapText="1"/>
    </xf>
    <xf numFmtId="165" fontId="17" fillId="0" borderId="1" xfId="0" applyNumberFormat="1" applyFont="1" applyBorder="1" applyAlignment="1">
      <alignment horizontal="left" vertical="top" wrapText="1"/>
    </xf>
    <xf numFmtId="164" fontId="17" fillId="0" borderId="1" xfId="1" applyFont="1" applyBorder="1" applyAlignment="1">
      <alignment horizontal="center" vertical="top" wrapText="1"/>
    </xf>
    <xf numFmtId="0" fontId="17" fillId="0" borderId="1" xfId="0" applyFont="1" applyFill="1" applyBorder="1" applyAlignment="1">
      <alignment horizontal="center" vertical="top" wrapText="1"/>
    </xf>
    <xf numFmtId="165" fontId="17" fillId="0" borderId="1" xfId="0" applyNumberFormat="1" applyFont="1" applyFill="1" applyBorder="1" applyAlignment="1">
      <alignment horizontal="left" vertical="top" wrapText="1"/>
    </xf>
    <xf numFmtId="0" fontId="0" fillId="0" borderId="0" xfId="0" applyFont="1" applyAlignment="1">
      <alignment vertical="top" wrapText="1"/>
    </xf>
    <xf numFmtId="0" fontId="17" fillId="0" borderId="1" xfId="8" applyNumberFormat="1" applyFont="1" applyFill="1" applyBorder="1" applyAlignment="1">
      <alignment horizontal="left" vertical="top" wrapText="1"/>
    </xf>
    <xf numFmtId="0" fontId="19" fillId="0" borderId="1" xfId="0" applyFont="1" applyBorder="1" applyAlignment="1">
      <alignment horizontal="left" vertical="top" wrapText="1"/>
    </xf>
    <xf numFmtId="0" fontId="17" fillId="0" borderId="1" xfId="8" applyNumberFormat="1" applyFont="1" applyFill="1" applyBorder="1" applyAlignment="1">
      <alignment horizontal="center" vertical="top" wrapText="1"/>
    </xf>
    <xf numFmtId="164" fontId="19" fillId="0" borderId="1" xfId="1" applyFont="1" applyBorder="1" applyAlignment="1" applyProtection="1">
      <alignment horizontal="center" vertical="top" wrapText="1"/>
    </xf>
    <xf numFmtId="164" fontId="17" fillId="0" borderId="1" xfId="1" applyFont="1" applyBorder="1" applyAlignment="1" applyProtection="1">
      <alignment horizontal="center" vertical="top" wrapText="1"/>
    </xf>
    <xf numFmtId="0" fontId="17" fillId="0" borderId="1" xfId="8" applyFont="1" applyBorder="1" applyAlignment="1" applyProtection="1">
      <alignment horizontal="left" vertical="top" wrapText="1"/>
    </xf>
    <xf numFmtId="0" fontId="17" fillId="0" borderId="1" xfId="8" applyFont="1" applyBorder="1" applyAlignment="1" applyProtection="1">
      <alignment horizontal="center" vertical="top" wrapText="1"/>
    </xf>
    <xf numFmtId="0" fontId="17" fillId="0" borderId="1" xfId="8" quotePrefix="1" applyNumberFormat="1" applyFont="1" applyFill="1" applyBorder="1" applyAlignment="1">
      <alignment horizontal="left" vertical="top" wrapText="1"/>
    </xf>
    <xf numFmtId="0" fontId="18" fillId="0" borderId="0" xfId="0" applyFont="1" applyBorder="1" applyAlignment="1">
      <alignment horizontal="left" vertical="top" wrapText="1"/>
    </xf>
    <xf numFmtId="0" fontId="16" fillId="0" borderId="0" xfId="0" applyFont="1" applyAlignment="1">
      <alignment horizontal="left" vertical="top" wrapText="1"/>
    </xf>
    <xf numFmtId="0" fontId="19" fillId="0" borderId="1" xfId="0" applyFont="1" applyBorder="1" applyAlignment="1">
      <alignment horizontal="center" vertical="top" wrapText="1"/>
    </xf>
    <xf numFmtId="0" fontId="19" fillId="0" borderId="1" xfId="5" applyNumberFormat="1" applyFont="1" applyBorder="1" applyAlignment="1" applyProtection="1">
      <alignment horizontal="center" vertical="top" wrapText="1"/>
    </xf>
    <xf numFmtId="0" fontId="0" fillId="0" borderId="0" xfId="0" applyFont="1" applyAlignment="1">
      <alignment horizontal="center" vertical="top" wrapText="1"/>
    </xf>
    <xf numFmtId="0" fontId="0" fillId="0" borderId="0" xfId="0" applyFont="1" applyAlignment="1">
      <alignment horizontal="center" vertical="center" wrapText="1"/>
    </xf>
    <xf numFmtId="0" fontId="15" fillId="0" borderId="0" xfId="0" applyFont="1" applyAlignment="1">
      <alignment horizontal="left" vertical="top" wrapText="1"/>
    </xf>
    <xf numFmtId="164" fontId="15" fillId="0" borderId="1" xfId="1" applyFont="1" applyBorder="1" applyAlignment="1">
      <alignment horizontal="center" vertical="top" wrapText="1"/>
    </xf>
    <xf numFmtId="164" fontId="20" fillId="0" borderId="1" xfId="1" applyFont="1" applyFill="1" applyBorder="1" applyAlignment="1">
      <alignment horizontal="center" vertical="top" wrapText="1"/>
    </xf>
    <xf numFmtId="164" fontId="15" fillId="0" borderId="1" xfId="1" applyFont="1" applyFill="1" applyBorder="1" applyAlignment="1">
      <alignment horizontal="left" vertical="top" wrapText="1"/>
    </xf>
    <xf numFmtId="164" fontId="15" fillId="0" borderId="1" xfId="1" applyFont="1" applyFill="1" applyBorder="1" applyAlignment="1">
      <alignment horizontal="center" vertical="top" wrapText="1"/>
    </xf>
    <xf numFmtId="164" fontId="20" fillId="0" borderId="1" xfId="1" applyFont="1" applyBorder="1" applyAlignment="1">
      <alignment horizontal="center" vertical="top" wrapText="1"/>
    </xf>
    <xf numFmtId="164" fontId="20" fillId="0" borderId="1" xfId="1" applyFont="1" applyBorder="1" applyAlignment="1" applyProtection="1">
      <alignment horizontal="center" vertical="top" wrapText="1"/>
    </xf>
    <xf numFmtId="0" fontId="17" fillId="0" borderId="1" xfId="0" applyFont="1" applyFill="1" applyBorder="1" applyAlignment="1">
      <alignment horizontal="left" vertical="top" wrapText="1"/>
    </xf>
    <xf numFmtId="167" fontId="17" fillId="0" borderId="1" xfId="0" applyNumberFormat="1" applyFont="1" applyFill="1" applyBorder="1" applyAlignment="1">
      <alignment horizontal="left" vertical="top" wrapText="1"/>
    </xf>
    <xf numFmtId="164" fontId="21" fillId="0" borderId="1" xfId="1" applyFont="1" applyBorder="1" applyAlignment="1">
      <alignment horizontal="left" vertical="top" wrapText="1"/>
    </xf>
    <xf numFmtId="164" fontId="22" fillId="5" borderId="1" xfId="1" applyFont="1" applyFill="1" applyBorder="1" applyAlignment="1">
      <alignment horizontal="center" vertical="center" wrapText="1"/>
    </xf>
    <xf numFmtId="0" fontId="15" fillId="5" borderId="0" xfId="0" applyFont="1" applyFill="1" applyAlignment="1">
      <alignment horizontal="left" vertical="center" wrapText="1"/>
    </xf>
    <xf numFmtId="0" fontId="15" fillId="0" borderId="1" xfId="0" applyFont="1" applyBorder="1" applyAlignment="1">
      <alignment horizontal="left" vertical="top" wrapText="1"/>
    </xf>
    <xf numFmtId="0" fontId="20" fillId="0" borderId="1" xfId="10" applyNumberFormat="1" applyFont="1" applyFill="1" applyBorder="1" applyAlignment="1">
      <alignment horizontal="left" vertical="top" wrapText="1"/>
    </xf>
    <xf numFmtId="0" fontId="15" fillId="0" borderId="1" xfId="0" applyFont="1" applyFill="1" applyBorder="1" applyAlignment="1">
      <alignment horizontal="left" vertical="top" wrapText="1"/>
    </xf>
    <xf numFmtId="0" fontId="15" fillId="0" borderId="1" xfId="0" applyFont="1" applyBorder="1" applyAlignment="1">
      <alignment vertical="top" wrapText="1"/>
    </xf>
    <xf numFmtId="0" fontId="20" fillId="0" borderId="1" xfId="0" applyFont="1" applyBorder="1" applyAlignment="1">
      <alignment horizontal="left" vertical="top" wrapText="1"/>
    </xf>
    <xf numFmtId="0" fontId="23" fillId="2" borderId="1" xfId="11"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1" xfId="8" applyNumberFormat="1" applyFont="1" applyFill="1" applyBorder="1" applyAlignment="1">
      <alignment horizontal="left" vertical="top" wrapText="1"/>
    </xf>
    <xf numFmtId="0" fontId="24" fillId="0" borderId="1" xfId="0" applyFont="1" applyBorder="1" applyAlignment="1">
      <alignment horizontal="left" vertical="top" wrapText="1"/>
    </xf>
    <xf numFmtId="0" fontId="15" fillId="0" borderId="1" xfId="0" applyFont="1" applyFill="1" applyBorder="1" applyAlignment="1">
      <alignment vertical="top" wrapText="1"/>
    </xf>
    <xf numFmtId="4" fontId="20" fillId="0" borderId="1" xfId="10" applyNumberFormat="1" applyFont="1" applyFill="1" applyBorder="1" applyAlignment="1">
      <alignment horizontal="left" vertical="top" wrapText="1"/>
    </xf>
    <xf numFmtId="0" fontId="23" fillId="0" borderId="1" xfId="11" applyFont="1" applyFill="1" applyBorder="1" applyAlignment="1">
      <alignment horizontal="left" vertical="top" wrapText="1"/>
    </xf>
    <xf numFmtId="0" fontId="20" fillId="0" borderId="1" xfId="8" applyFont="1" applyBorder="1" applyAlignment="1" applyProtection="1">
      <alignment horizontal="left" vertical="top" wrapText="1"/>
    </xf>
    <xf numFmtId="0" fontId="24" fillId="0" borderId="1" xfId="0" applyFont="1" applyFill="1" applyBorder="1" applyAlignment="1">
      <alignment horizontal="left" vertical="top" wrapText="1"/>
    </xf>
    <xf numFmtId="164" fontId="16" fillId="0" borderId="1" xfId="1" applyFont="1" applyBorder="1" applyAlignment="1">
      <alignment horizontal="center" vertical="top" wrapText="1"/>
    </xf>
    <xf numFmtId="164" fontId="18" fillId="5" borderId="1" xfId="1" applyFont="1" applyFill="1" applyBorder="1" applyAlignment="1">
      <alignment horizontal="center" vertical="center" wrapText="1"/>
    </xf>
    <xf numFmtId="164" fontId="25" fillId="0" borderId="1" xfId="1" applyFont="1" applyBorder="1" applyAlignment="1">
      <alignment horizontal="left" vertical="top" wrapText="1"/>
    </xf>
    <xf numFmtId="0" fontId="26" fillId="0" borderId="1" xfId="0" applyFont="1" applyFill="1" applyBorder="1" applyAlignment="1">
      <alignment horizontal="left" vertical="top" wrapText="1"/>
    </xf>
    <xf numFmtId="0" fontId="0" fillId="0" borderId="2" xfId="0" applyFont="1" applyBorder="1" applyAlignment="1">
      <alignment horizontal="center" vertical="top" wrapText="1"/>
    </xf>
    <xf numFmtId="0" fontId="0" fillId="0" borderId="2" xfId="0" applyFont="1" applyBorder="1" applyAlignment="1">
      <alignment vertical="top" wrapText="1"/>
    </xf>
    <xf numFmtId="0" fontId="15" fillId="0" borderId="2" xfId="0" applyFont="1" applyBorder="1" applyAlignment="1">
      <alignment vertical="top" wrapText="1"/>
    </xf>
    <xf numFmtId="3" fontId="0" fillId="0" borderId="2" xfId="0" applyNumberFormat="1" applyFont="1" applyBorder="1" applyAlignment="1">
      <alignment horizontal="center" vertical="top" wrapText="1"/>
    </xf>
    <xf numFmtId="164" fontId="15" fillId="0" borderId="2" xfId="1" applyFont="1" applyBorder="1" applyAlignment="1">
      <alignment horizontal="center" vertical="top" wrapText="1"/>
    </xf>
    <xf numFmtId="0" fontId="22" fillId="5" borderId="1" xfId="0" applyFont="1" applyFill="1" applyBorder="1" applyAlignment="1">
      <alignment horizontal="center" vertical="center" wrapText="1"/>
    </xf>
    <xf numFmtId="0" fontId="22" fillId="8" borderId="1" xfId="0" applyFont="1" applyFill="1" applyBorder="1" applyAlignment="1">
      <alignment horizontal="center" vertical="center" wrapText="1"/>
    </xf>
    <xf numFmtId="164" fontId="18" fillId="8" borderId="1" xfId="1" applyFont="1" applyFill="1" applyBorder="1" applyAlignment="1">
      <alignment horizontal="center" vertical="center" wrapText="1"/>
    </xf>
    <xf numFmtId="164" fontId="22" fillId="8" borderId="1" xfId="1" applyFont="1" applyFill="1" applyBorder="1" applyAlignment="1">
      <alignment horizontal="center" vertical="center" wrapText="1"/>
    </xf>
    <xf numFmtId="164" fontId="18" fillId="7" borderId="1" xfId="1" applyFont="1" applyFill="1" applyBorder="1" applyAlignment="1">
      <alignment horizontal="center" vertical="center" wrapText="1"/>
    </xf>
    <xf numFmtId="164" fontId="22" fillId="7" borderId="1" xfId="1" applyFont="1" applyFill="1" applyBorder="1" applyAlignment="1">
      <alignment horizontal="center" vertical="center" wrapText="1"/>
    </xf>
    <xf numFmtId="164" fontId="18" fillId="9" borderId="1" xfId="1" applyFont="1" applyFill="1" applyBorder="1" applyAlignment="1">
      <alignment horizontal="center" vertical="center" wrapText="1"/>
    </xf>
    <xf numFmtId="164" fontId="22" fillId="9" borderId="1" xfId="1" applyFont="1" applyFill="1" applyBorder="1" applyAlignment="1">
      <alignment horizontal="center" vertical="center" wrapText="1"/>
    </xf>
    <xf numFmtId="0" fontId="22" fillId="10" borderId="1" xfId="0" applyFont="1" applyFill="1" applyBorder="1" applyAlignment="1">
      <alignment horizontal="left" vertical="center" wrapText="1"/>
    </xf>
    <xf numFmtId="164" fontId="18" fillId="10" borderId="1" xfId="1" applyFont="1" applyFill="1" applyBorder="1" applyAlignment="1">
      <alignment horizontal="center" vertical="center" wrapText="1"/>
    </xf>
    <xf numFmtId="164" fontId="22" fillId="10" borderId="1" xfId="1" applyFont="1" applyFill="1" applyBorder="1" applyAlignment="1">
      <alignment horizontal="center" vertical="center" wrapText="1"/>
    </xf>
    <xf numFmtId="164" fontId="15" fillId="4" borderId="1" xfId="1" applyFont="1" applyFill="1" applyBorder="1" applyAlignment="1">
      <alignment horizontal="center" vertical="center" wrapText="1"/>
    </xf>
    <xf numFmtId="164" fontId="12" fillId="0" borderId="1" xfId="1" applyFont="1" applyBorder="1" applyAlignment="1">
      <alignment horizontal="center" vertical="top" wrapText="1"/>
    </xf>
    <xf numFmtId="164" fontId="12" fillId="0" borderId="1" xfId="1" applyFont="1" applyBorder="1" applyAlignment="1">
      <alignment horizontal="left" vertical="top" wrapText="1"/>
    </xf>
    <xf numFmtId="0" fontId="15" fillId="0" borderId="0" xfId="0" applyFont="1" applyAlignment="1">
      <alignment horizontal="left" vertical="center" wrapText="1"/>
    </xf>
    <xf numFmtId="0" fontId="27" fillId="0" borderId="1" xfId="0" applyFont="1" applyBorder="1" applyAlignment="1">
      <alignment horizontal="left" vertical="top" wrapText="1"/>
    </xf>
    <xf numFmtId="164" fontId="12" fillId="0" borderId="1" xfId="1" applyFont="1" applyFill="1" applyBorder="1" applyAlignment="1">
      <alignment horizontal="center" vertical="top" wrapText="1"/>
    </xf>
    <xf numFmtId="167" fontId="22" fillId="10" borderId="1" xfId="0" applyNumberFormat="1" applyFont="1" applyFill="1" applyBorder="1" applyAlignment="1">
      <alignment horizontal="left" vertical="center" wrapText="1"/>
    </xf>
    <xf numFmtId="0" fontId="15" fillId="10" borderId="0" xfId="0" applyFont="1" applyFill="1" applyAlignment="1">
      <alignment horizontal="left" vertical="center" wrapText="1"/>
    </xf>
    <xf numFmtId="164" fontId="26" fillId="0" borderId="1" xfId="1" applyFont="1" applyFill="1" applyBorder="1" applyAlignment="1">
      <alignment horizontal="center" vertical="top" wrapText="1"/>
    </xf>
    <xf numFmtId="0" fontId="27" fillId="0" borderId="1" xfId="0" applyFont="1" applyBorder="1" applyAlignment="1">
      <alignment vertical="top" wrapText="1"/>
    </xf>
    <xf numFmtId="164" fontId="12" fillId="0" borderId="1" xfId="1" applyFont="1" applyFill="1" applyBorder="1" applyAlignment="1">
      <alignment horizontal="left" vertical="top" wrapText="1"/>
    </xf>
    <xf numFmtId="0" fontId="28" fillId="0" borderId="1" xfId="0" applyFont="1" applyFill="1" applyBorder="1" applyAlignment="1">
      <alignment horizontal="left" vertical="top" wrapText="1"/>
    </xf>
    <xf numFmtId="0" fontId="22" fillId="4" borderId="0" xfId="0" applyFont="1" applyFill="1" applyAlignment="1">
      <alignment horizontal="center" vertical="center" wrapText="1"/>
    </xf>
    <xf numFmtId="164" fontId="19" fillId="2" borderId="1" xfId="1" applyFont="1" applyFill="1" applyBorder="1" applyAlignment="1">
      <alignment vertical="top" wrapText="1"/>
    </xf>
    <xf numFmtId="164" fontId="24" fillId="2" borderId="1" xfId="1" applyFont="1" applyFill="1" applyBorder="1" applyAlignment="1">
      <alignment vertical="top" wrapText="1"/>
    </xf>
    <xf numFmtId="164" fontId="19" fillId="0" borderId="1" xfId="1" applyFont="1" applyFill="1" applyBorder="1" applyAlignment="1">
      <alignment vertical="top" wrapText="1"/>
    </xf>
    <xf numFmtId="164" fontId="24" fillId="0" borderId="1" xfId="1" applyFont="1" applyFill="1" applyBorder="1" applyAlignment="1">
      <alignment vertical="top" wrapText="1"/>
    </xf>
    <xf numFmtId="164" fontId="12" fillId="0" borderId="2" xfId="1" applyFont="1" applyBorder="1" applyAlignment="1">
      <alignment horizontal="center" vertical="top" wrapText="1"/>
    </xf>
    <xf numFmtId="0" fontId="15" fillId="12" borderId="0" xfId="0" applyFont="1" applyFill="1" applyAlignment="1">
      <alignment horizontal="center" vertical="center" wrapText="1"/>
    </xf>
    <xf numFmtId="0" fontId="27" fillId="0" borderId="1" xfId="0" applyFont="1" applyFill="1" applyBorder="1" applyAlignment="1">
      <alignment vertical="top" wrapText="1"/>
    </xf>
    <xf numFmtId="164" fontId="12" fillId="0" borderId="0" xfId="1" applyFont="1" applyAlignment="1">
      <alignment horizontal="center" vertical="top" wrapText="1"/>
    </xf>
    <xf numFmtId="164" fontId="15" fillId="0" borderId="0" xfId="1" applyFont="1" applyAlignment="1">
      <alignment horizontal="center" vertical="top" wrapText="1"/>
    </xf>
    <xf numFmtId="0" fontId="15" fillId="3" borderId="1" xfId="0" applyFont="1" applyFill="1" applyBorder="1" applyAlignment="1">
      <alignment horizontal="left" vertical="top" wrapText="1"/>
    </xf>
    <xf numFmtId="0" fontId="23" fillId="2" borderId="1" xfId="12" applyFont="1" applyFill="1" applyBorder="1" applyAlignment="1">
      <alignment horizontal="left" vertical="top" wrapText="1"/>
    </xf>
    <xf numFmtId="0" fontId="24" fillId="2" borderId="1" xfId="0" applyFont="1" applyFill="1" applyBorder="1" applyAlignment="1">
      <alignment vertical="center" wrapText="1"/>
    </xf>
    <xf numFmtId="0" fontId="29" fillId="2" borderId="1" xfId="0" applyFont="1" applyFill="1" applyBorder="1" applyAlignment="1">
      <alignment vertical="center" wrapText="1"/>
    </xf>
    <xf numFmtId="167" fontId="22" fillId="10" borderId="1" xfId="0" applyNumberFormat="1" applyFont="1" applyFill="1" applyBorder="1" applyAlignment="1">
      <alignment horizontal="center" vertical="center" wrapText="1"/>
    </xf>
    <xf numFmtId="0" fontId="15" fillId="10" borderId="0" xfId="0" applyFont="1" applyFill="1" applyAlignment="1">
      <alignment horizontal="center" vertical="center" wrapText="1"/>
    </xf>
    <xf numFmtId="165" fontId="22" fillId="10" borderId="1" xfId="0" applyNumberFormat="1" applyFont="1" applyFill="1" applyBorder="1" applyAlignment="1">
      <alignment horizontal="center" vertical="center" wrapText="1"/>
    </xf>
    <xf numFmtId="3" fontId="22" fillId="10" borderId="1" xfId="0" applyNumberFormat="1" applyFont="1" applyFill="1" applyBorder="1" applyAlignment="1">
      <alignment horizontal="center" vertical="center" wrapText="1"/>
    </xf>
    <xf numFmtId="167" fontId="22" fillId="7" borderId="1" xfId="0" applyNumberFormat="1" applyFont="1" applyFill="1" applyBorder="1" applyAlignment="1">
      <alignment horizontal="center" vertical="center" wrapText="1"/>
    </xf>
    <xf numFmtId="0" fontId="22" fillId="13" borderId="1" xfId="0" applyFont="1" applyFill="1" applyBorder="1" applyAlignment="1">
      <alignment horizontal="center" vertical="center" wrapText="1"/>
    </xf>
    <xf numFmtId="164" fontId="18" fillId="13" borderId="1" xfId="1" applyFont="1" applyFill="1" applyBorder="1" applyAlignment="1">
      <alignment horizontal="center" vertical="center" wrapText="1"/>
    </xf>
    <xf numFmtId="164" fontId="22" fillId="13" borderId="1" xfId="1" applyFont="1" applyFill="1" applyBorder="1" applyAlignment="1">
      <alignment horizontal="center" vertical="center" wrapText="1"/>
    </xf>
    <xf numFmtId="0" fontId="22" fillId="14" borderId="1" xfId="0" applyFont="1" applyFill="1" applyBorder="1" applyAlignment="1">
      <alignment horizontal="center" vertical="center" wrapText="1"/>
    </xf>
    <xf numFmtId="167" fontId="22" fillId="14" borderId="1" xfId="0" applyNumberFormat="1" applyFont="1" applyFill="1" applyBorder="1" applyAlignment="1">
      <alignment horizontal="center" vertical="center" wrapText="1"/>
    </xf>
    <xf numFmtId="164" fontId="18" fillId="14" borderId="1" xfId="1" applyFont="1" applyFill="1" applyBorder="1" applyAlignment="1">
      <alignment horizontal="center" vertical="center" wrapText="1"/>
    </xf>
    <xf numFmtId="164" fontId="22" fillId="14" borderId="1" xfId="1" applyFont="1" applyFill="1" applyBorder="1" applyAlignment="1">
      <alignment horizontal="center" vertical="center" wrapText="1"/>
    </xf>
    <xf numFmtId="0" fontId="22" fillId="14" borderId="1" xfId="0" applyFont="1" applyFill="1" applyBorder="1" applyAlignment="1">
      <alignment horizontal="left" vertical="center" wrapText="1"/>
    </xf>
    <xf numFmtId="167" fontId="22" fillId="14" borderId="1" xfId="0" applyNumberFormat="1" applyFont="1" applyFill="1" applyBorder="1" applyAlignment="1">
      <alignment horizontal="left" vertical="center" wrapText="1"/>
    </xf>
    <xf numFmtId="164" fontId="18" fillId="14" borderId="1" xfId="1" applyFont="1" applyFill="1" applyBorder="1" applyAlignment="1">
      <alignment horizontal="left" vertical="center" wrapText="1"/>
    </xf>
    <xf numFmtId="164" fontId="22" fillId="14" borderId="1" xfId="1" applyFont="1" applyFill="1" applyBorder="1" applyAlignment="1">
      <alignment horizontal="left" vertical="center" wrapText="1"/>
    </xf>
    <xf numFmtId="167" fontId="22" fillId="9" borderId="1" xfId="0" applyNumberFormat="1" applyFont="1" applyFill="1" applyBorder="1" applyAlignment="1">
      <alignment horizontal="center" vertical="center" wrapText="1"/>
    </xf>
    <xf numFmtId="167" fontId="22" fillId="15" borderId="1" xfId="0" applyNumberFormat="1" applyFont="1" applyFill="1" applyBorder="1" applyAlignment="1">
      <alignment horizontal="center" vertical="center" wrapText="1"/>
    </xf>
    <xf numFmtId="164" fontId="18" fillId="15" borderId="1" xfId="1" applyFont="1" applyFill="1" applyBorder="1" applyAlignment="1">
      <alignment horizontal="center" vertical="center" wrapText="1"/>
    </xf>
    <xf numFmtId="164" fontId="22" fillId="15" borderId="1" xfId="1" applyFont="1" applyFill="1" applyBorder="1" applyAlignment="1">
      <alignment horizontal="center" vertical="center" wrapText="1"/>
    </xf>
    <xf numFmtId="0" fontId="22" fillId="15" borderId="1" xfId="0" applyFont="1" applyFill="1" applyBorder="1" applyAlignment="1">
      <alignment horizontal="left" vertical="center" wrapText="1"/>
    </xf>
    <xf numFmtId="167" fontId="22" fillId="15" borderId="1" xfId="0" applyNumberFormat="1" applyFont="1" applyFill="1" applyBorder="1" applyAlignment="1">
      <alignment horizontal="left" vertical="center" wrapText="1"/>
    </xf>
    <xf numFmtId="167" fontId="22" fillId="8" borderId="1" xfId="0" applyNumberFormat="1" applyFont="1" applyFill="1" applyBorder="1" applyAlignment="1">
      <alignment horizontal="left" vertical="center" wrapText="1"/>
    </xf>
    <xf numFmtId="167" fontId="22" fillId="13" borderId="1" xfId="0" applyNumberFormat="1" applyFont="1" applyFill="1" applyBorder="1" applyAlignment="1">
      <alignment horizontal="left" vertical="center" wrapText="1"/>
    </xf>
    <xf numFmtId="164" fontId="15" fillId="4" borderId="1" xfId="1" applyFont="1" applyFill="1" applyBorder="1" applyAlignment="1">
      <alignment vertical="center" wrapText="1"/>
    </xf>
    <xf numFmtId="0" fontId="30" fillId="0" borderId="1" xfId="0" applyFont="1" applyBorder="1" applyAlignment="1">
      <alignment horizontal="center" vertical="top" wrapText="1"/>
    </xf>
    <xf numFmtId="0" fontId="31" fillId="0" borderId="1" xfId="0" applyFont="1" applyBorder="1" applyAlignment="1">
      <alignment horizontal="left" vertical="top" wrapText="1"/>
    </xf>
    <xf numFmtId="0" fontId="30" fillId="0" borderId="1" xfId="0" applyFont="1" applyBorder="1" applyAlignment="1">
      <alignment horizontal="left" vertical="top" wrapText="1"/>
    </xf>
    <xf numFmtId="165" fontId="30" fillId="0" borderId="1" xfId="0" applyNumberFormat="1" applyFont="1" applyBorder="1" applyAlignment="1">
      <alignment horizontal="left" vertical="top" wrapText="1"/>
    </xf>
    <xf numFmtId="3" fontId="30" fillId="0" borderId="1" xfId="0" applyNumberFormat="1" applyFont="1" applyBorder="1" applyAlignment="1">
      <alignment horizontal="center" vertical="top" wrapText="1"/>
    </xf>
    <xf numFmtId="164" fontId="30" fillId="0" borderId="1" xfId="1" applyFont="1" applyBorder="1" applyAlignment="1">
      <alignment horizontal="center" vertical="top" wrapText="1"/>
    </xf>
    <xf numFmtId="164" fontId="31" fillId="0" borderId="1" xfId="1" applyFont="1" applyBorder="1" applyAlignment="1">
      <alignment horizontal="center" vertical="top" wrapText="1"/>
    </xf>
    <xf numFmtId="0" fontId="30" fillId="0" borderId="0" xfId="0" applyFont="1" applyAlignment="1">
      <alignment vertical="top" wrapText="1"/>
    </xf>
    <xf numFmtId="0" fontId="30" fillId="0" borderId="1" xfId="0" applyFont="1" applyBorder="1" applyAlignment="1">
      <alignment vertical="top" wrapText="1"/>
    </xf>
    <xf numFmtId="0" fontId="31" fillId="0" borderId="1" xfId="0" applyFont="1" applyBorder="1" applyAlignment="1">
      <alignment vertical="top" wrapText="1"/>
    </xf>
    <xf numFmtId="0" fontId="30" fillId="0" borderId="0" xfId="0" applyFont="1" applyAlignment="1">
      <alignment horizontal="left" vertical="top" wrapText="1"/>
    </xf>
    <xf numFmtId="164" fontId="30" fillId="0" borderId="1" xfId="1" applyFont="1" applyFill="1" applyBorder="1" applyAlignment="1">
      <alignment horizontal="center" vertical="top" wrapText="1"/>
    </xf>
    <xf numFmtId="0" fontId="20" fillId="5" borderId="6" xfId="0" applyFont="1" applyFill="1" applyBorder="1" applyAlignment="1">
      <alignment horizontal="center" vertical="center" wrapText="1"/>
    </xf>
    <xf numFmtId="0" fontId="20" fillId="5" borderId="0" xfId="0" applyFont="1" applyFill="1" applyAlignment="1">
      <alignment horizontal="left" vertical="center" wrapText="1"/>
    </xf>
    <xf numFmtId="0" fontId="26" fillId="0" borderId="7" xfId="0" applyFont="1" applyFill="1" applyBorder="1" applyAlignment="1">
      <alignment horizontal="center" vertical="center" wrapText="1"/>
    </xf>
    <xf numFmtId="0" fontId="17" fillId="0" borderId="0" xfId="0" applyFont="1" applyAlignment="1">
      <alignment horizontal="center" vertical="center" wrapText="1"/>
    </xf>
    <xf numFmtId="43" fontId="11" fillId="0" borderId="1" xfId="3" applyFont="1" applyBorder="1" applyAlignment="1">
      <alignment horizontal="left" vertical="top" wrapText="1"/>
    </xf>
    <xf numFmtId="43" fontId="11" fillId="0" borderId="1" xfId="3" applyFont="1" applyFill="1" applyBorder="1" applyAlignment="1">
      <alignment horizontal="left" vertical="top" wrapText="1"/>
    </xf>
    <xf numFmtId="43" fontId="11" fillId="0" borderId="0" xfId="3" applyFont="1" applyFill="1" applyBorder="1" applyAlignment="1">
      <alignment horizontal="left" vertical="top" wrapText="1"/>
    </xf>
    <xf numFmtId="3" fontId="31" fillId="0" borderId="1" xfId="0" applyNumberFormat="1" applyFont="1" applyBorder="1" applyAlignment="1">
      <alignment horizontal="center" vertical="top" wrapText="1"/>
    </xf>
    <xf numFmtId="0" fontId="31" fillId="0" borderId="1" xfId="0" applyFont="1" applyBorder="1" applyAlignment="1">
      <alignment horizontal="center" vertical="top" wrapText="1"/>
    </xf>
    <xf numFmtId="0" fontId="24" fillId="0" borderId="1" xfId="0" applyFont="1" applyFill="1" applyBorder="1" applyAlignment="1">
      <alignment vertical="center" wrapText="1"/>
    </xf>
    <xf numFmtId="0" fontId="31" fillId="0" borderId="1" xfId="8" applyNumberFormat="1" applyFont="1" applyFill="1" applyBorder="1" applyAlignment="1">
      <alignment horizontal="left" vertical="top" wrapText="1"/>
    </xf>
    <xf numFmtId="164" fontId="31" fillId="0" borderId="1" xfId="1" applyFont="1" applyFill="1" applyBorder="1" applyAlignment="1">
      <alignment horizontal="center" vertical="top" wrapText="1"/>
    </xf>
    <xf numFmtId="0" fontId="31" fillId="0" borderId="1" xfId="8" applyNumberFormat="1" applyFont="1" applyFill="1" applyBorder="1" applyAlignment="1">
      <alignment horizontal="center" vertical="top" wrapText="1"/>
    </xf>
    <xf numFmtId="164" fontId="31" fillId="0" borderId="1" xfId="1" applyFont="1" applyBorder="1" applyAlignment="1" applyProtection="1">
      <alignment horizontal="center" vertical="top" wrapText="1"/>
    </xf>
    <xf numFmtId="0" fontId="31" fillId="0" borderId="0" xfId="0" applyFont="1" applyAlignment="1">
      <alignment horizontal="left" vertical="top" wrapText="1"/>
    </xf>
    <xf numFmtId="0" fontId="31" fillId="0" borderId="0" xfId="0" applyFont="1" applyAlignment="1">
      <alignment vertical="top" wrapText="1"/>
    </xf>
    <xf numFmtId="164" fontId="11" fillId="0" borderId="1" xfId="1" applyFont="1" applyFill="1" applyBorder="1" applyAlignment="1">
      <alignment horizontal="left" vertical="top" wrapText="1"/>
    </xf>
    <xf numFmtId="0" fontId="33" fillId="0" borderId="0" xfId="0" applyFont="1" applyAlignment="1">
      <alignment horizontal="left" vertical="top" wrapText="1"/>
    </xf>
    <xf numFmtId="0" fontId="0" fillId="0" borderId="1" xfId="0" quotePrefix="1" applyFont="1" applyFill="1" applyBorder="1" applyAlignment="1">
      <alignment horizontal="left" vertical="top" wrapText="1"/>
    </xf>
    <xf numFmtId="17" fontId="0" fillId="0" borderId="1" xfId="0" quotePrefix="1" applyNumberFormat="1" applyFont="1" applyFill="1" applyBorder="1" applyAlignment="1">
      <alignment horizontal="left" vertical="top" wrapText="1"/>
    </xf>
    <xf numFmtId="165" fontId="0" fillId="0" borderId="1" xfId="0" quotePrefix="1" applyNumberFormat="1" applyFont="1" applyBorder="1" applyAlignment="1">
      <alignment vertical="top" wrapText="1"/>
    </xf>
    <xf numFmtId="0" fontId="34" fillId="0" borderId="1" xfId="0" applyFont="1" applyBorder="1" applyAlignment="1">
      <alignment horizontal="left" vertical="top" wrapText="1"/>
    </xf>
    <xf numFmtId="0" fontId="0" fillId="4" borderId="3"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17" fillId="0" borderId="2" xfId="0" applyFont="1" applyBorder="1" applyAlignment="1">
      <alignment horizontal="center" vertical="top" wrapText="1"/>
    </xf>
    <xf numFmtId="0" fontId="20" fillId="7" borderId="0" xfId="0" applyFont="1" applyFill="1" applyAlignment="1">
      <alignment horizontal="left" vertical="center" wrapText="1"/>
    </xf>
    <xf numFmtId="49" fontId="11" fillId="0" borderId="1" xfId="3" applyNumberFormat="1" applyFont="1" applyBorder="1" applyAlignment="1">
      <alignment horizontal="left" vertical="top" wrapText="1"/>
    </xf>
    <xf numFmtId="0" fontId="11" fillId="0" borderId="1" xfId="3" applyNumberFormat="1" applyFont="1" applyBorder="1" applyAlignment="1">
      <alignment vertical="top" wrapText="1"/>
    </xf>
    <xf numFmtId="0" fontId="0" fillId="0" borderId="0" xfId="0" applyFont="1" applyBorder="1" applyAlignment="1">
      <alignment horizontal="center" vertical="top" wrapText="1"/>
    </xf>
    <xf numFmtId="164" fontId="11" fillId="0" borderId="1" xfId="1" applyFont="1" applyFill="1" applyBorder="1" applyAlignment="1">
      <alignment horizontal="center" vertical="top"/>
    </xf>
    <xf numFmtId="164" fontId="11" fillId="0" borderId="1" xfId="1" applyFont="1" applyBorder="1" applyAlignment="1">
      <alignment horizontal="center" vertical="top"/>
    </xf>
    <xf numFmtId="0" fontId="24" fillId="0" borderId="1" xfId="0" applyFont="1" applyFill="1" applyBorder="1" applyAlignment="1">
      <alignment vertical="top" wrapText="1"/>
    </xf>
    <xf numFmtId="0" fontId="11" fillId="0" borderId="4" xfId="1" applyNumberFormat="1" applyFont="1" applyBorder="1" applyAlignment="1">
      <alignment vertical="top" wrapText="1"/>
    </xf>
    <xf numFmtId="0" fontId="11" fillId="0" borderId="4" xfId="3" applyNumberFormat="1" applyFont="1" applyBorder="1" applyAlignment="1">
      <alignment vertical="top" wrapText="1"/>
    </xf>
    <xf numFmtId="4" fontId="12" fillId="0" borderId="1" xfId="1" applyNumberFormat="1" applyFont="1" applyBorder="1" applyAlignment="1">
      <alignment vertical="top" wrapText="1"/>
    </xf>
    <xf numFmtId="3" fontId="15" fillId="10" borderId="1" xfId="1" applyNumberFormat="1" applyFont="1" applyFill="1" applyBorder="1" applyAlignment="1">
      <alignment horizontal="left" vertical="center" wrapText="1"/>
    </xf>
    <xf numFmtId="3" fontId="12" fillId="0" borderId="1" xfId="1" applyNumberFormat="1" applyFont="1" applyFill="1" applyBorder="1" applyAlignment="1">
      <alignment horizontal="left" vertical="top" wrapText="1"/>
    </xf>
    <xf numFmtId="3" fontId="30" fillId="0" borderId="1" xfId="1" applyNumberFormat="1" applyFont="1" applyBorder="1" applyAlignment="1">
      <alignment horizontal="left" vertical="top" wrapText="1"/>
    </xf>
    <xf numFmtId="3" fontId="18" fillId="0" borderId="1" xfId="1" applyNumberFormat="1" applyFont="1" applyBorder="1" applyAlignment="1">
      <alignment horizontal="left" vertical="top" wrapText="1"/>
    </xf>
    <xf numFmtId="3" fontId="15" fillId="0" borderId="1" xfId="1" applyNumberFormat="1" applyFont="1" applyFill="1" applyBorder="1" applyAlignment="1">
      <alignment horizontal="left" vertical="center" wrapText="1"/>
    </xf>
    <xf numFmtId="3" fontId="17" fillId="0" borderId="1" xfId="1" applyNumberFormat="1" applyFont="1" applyBorder="1" applyAlignment="1">
      <alignment horizontal="left" vertical="top" wrapText="1"/>
    </xf>
    <xf numFmtId="3" fontId="31" fillId="0" borderId="1" xfId="1" applyNumberFormat="1" applyFont="1" applyBorder="1" applyAlignment="1">
      <alignment horizontal="left" vertical="top" wrapText="1"/>
    </xf>
    <xf numFmtId="3" fontId="15" fillId="5" borderId="1" xfId="1" applyNumberFormat="1" applyFont="1" applyFill="1" applyBorder="1" applyAlignment="1">
      <alignment horizontal="left" vertical="center" wrapText="1"/>
    </xf>
    <xf numFmtId="3" fontId="16" fillId="0" borderId="1" xfId="1" applyNumberFormat="1" applyFont="1" applyBorder="1" applyAlignment="1">
      <alignment horizontal="left" vertical="top" wrapText="1"/>
    </xf>
    <xf numFmtId="3" fontId="15" fillId="12" borderId="1" xfId="1" applyNumberFormat="1" applyFont="1" applyFill="1" applyBorder="1" applyAlignment="1">
      <alignment horizontal="left" vertical="center" wrapText="1"/>
    </xf>
    <xf numFmtId="3" fontId="33" fillId="0" borderId="1" xfId="1" applyNumberFormat="1" applyFont="1" applyBorder="1" applyAlignment="1">
      <alignment horizontal="left" vertical="top" wrapText="1"/>
    </xf>
    <xf numFmtId="3" fontId="12" fillId="0" borderId="1" xfId="1" applyNumberFormat="1" applyFont="1" applyBorder="1" applyAlignment="1">
      <alignment horizontal="left" vertical="top" wrapText="1"/>
    </xf>
    <xf numFmtId="3" fontId="20" fillId="5" borderId="1" xfId="1" applyNumberFormat="1" applyFont="1" applyFill="1" applyBorder="1" applyAlignment="1">
      <alignment horizontal="left" vertical="center" wrapText="1"/>
    </xf>
    <xf numFmtId="165" fontId="30" fillId="0" borderId="1" xfId="0" quotePrefix="1" applyNumberFormat="1" applyFont="1" applyBorder="1" applyAlignment="1">
      <alignment vertical="top" wrapText="1"/>
    </xf>
    <xf numFmtId="0" fontId="11" fillId="0" borderId="1" xfId="0" applyFont="1" applyBorder="1" applyAlignment="1">
      <alignment horizontal="left" vertical="top" wrapText="1"/>
    </xf>
    <xf numFmtId="49" fontId="11" fillId="0" borderId="1" xfId="3" applyNumberFormat="1" applyFont="1" applyFill="1" applyBorder="1" applyAlignment="1">
      <alignment horizontal="left" vertical="top" wrapText="1"/>
    </xf>
    <xf numFmtId="0" fontId="11" fillId="0" borderId="1" xfId="0" applyNumberFormat="1" applyFont="1" applyBorder="1" applyAlignment="1">
      <alignment vertical="top" wrapText="1"/>
    </xf>
    <xf numFmtId="164" fontId="17" fillId="0" borderId="0" xfId="1" applyFont="1" applyAlignment="1">
      <alignment horizontal="center" vertical="top" wrapText="1"/>
    </xf>
    <xf numFmtId="0" fontId="20" fillId="0" borderId="1" xfId="0" applyFont="1" applyBorder="1" applyAlignment="1">
      <alignment vertical="top" wrapText="1"/>
    </xf>
    <xf numFmtId="0" fontId="11" fillId="0" borderId="1" xfId="0" applyFont="1" applyBorder="1" applyAlignment="1">
      <alignment vertical="top" wrapText="1"/>
    </xf>
    <xf numFmtId="0" fontId="11" fillId="0" borderId="1" xfId="0" applyFont="1" applyFill="1" applyBorder="1" applyAlignment="1">
      <alignment vertical="top" wrapText="1"/>
    </xf>
    <xf numFmtId="0" fontId="15" fillId="0" borderId="0" xfId="0" applyFont="1" applyFill="1" applyAlignment="1">
      <alignment horizontal="left" vertical="center" wrapText="1"/>
    </xf>
    <xf numFmtId="0" fontId="30" fillId="0" borderId="0" xfId="0" applyFont="1" applyFill="1" applyAlignment="1">
      <alignment vertical="top" wrapText="1"/>
    </xf>
    <xf numFmtId="0" fontId="22" fillId="0" borderId="1" xfId="0" applyFont="1" applyFill="1" applyBorder="1" applyAlignment="1">
      <alignment horizontal="center" vertical="center" wrapText="1"/>
    </xf>
    <xf numFmtId="0" fontId="30" fillId="0" borderId="1" xfId="0" applyFont="1" applyFill="1" applyBorder="1" applyAlignment="1">
      <alignment vertical="top" wrapText="1"/>
    </xf>
    <xf numFmtId="0" fontId="35" fillId="0" borderId="0" xfId="0" applyFont="1" applyFill="1" applyBorder="1" applyAlignment="1">
      <alignment horizontal="center" vertical="center" wrapText="1"/>
    </xf>
    <xf numFmtId="0" fontId="36" fillId="0" borderId="1" xfId="0" applyFont="1" applyBorder="1" applyAlignment="1">
      <alignment horizontal="left" vertical="top" wrapText="1"/>
    </xf>
    <xf numFmtId="0" fontId="37" fillId="10" borderId="1" xfId="0" applyFont="1" applyFill="1" applyBorder="1" applyAlignment="1">
      <alignment horizontal="left" vertical="center" wrapText="1"/>
    </xf>
    <xf numFmtId="0" fontId="38" fillId="0" borderId="1" xfId="0" applyFont="1" applyBorder="1" applyAlignment="1">
      <alignment horizontal="left" vertical="top" wrapText="1"/>
    </xf>
    <xf numFmtId="0" fontId="37" fillId="10" borderId="1" xfId="0" applyFont="1" applyFill="1" applyBorder="1" applyAlignment="1">
      <alignment horizontal="center" vertical="center" wrapText="1"/>
    </xf>
    <xf numFmtId="0" fontId="39" fillId="0" borderId="1" xfId="0" applyFont="1" applyBorder="1" applyAlignment="1">
      <alignment horizontal="left" vertical="top" wrapText="1"/>
    </xf>
    <xf numFmtId="0" fontId="37" fillId="7" borderId="1" xfId="0" applyFont="1" applyFill="1" applyBorder="1" applyAlignment="1">
      <alignment horizontal="center" vertical="center" wrapText="1"/>
    </xf>
    <xf numFmtId="0" fontId="37" fillId="14" borderId="1" xfId="0" applyFont="1" applyFill="1" applyBorder="1" applyAlignment="1">
      <alignment horizontal="center" vertical="center" wrapText="1"/>
    </xf>
    <xf numFmtId="0" fontId="37" fillId="14" borderId="1" xfId="0" applyFont="1" applyFill="1" applyBorder="1" applyAlignment="1">
      <alignment horizontal="left" vertical="center" wrapText="1"/>
    </xf>
    <xf numFmtId="0" fontId="37" fillId="15" borderId="1" xfId="0" applyFont="1" applyFill="1" applyBorder="1" applyAlignment="1">
      <alignment horizontal="center" vertical="center" wrapText="1"/>
    </xf>
    <xf numFmtId="0" fontId="37" fillId="15" borderId="1" xfId="0" applyFont="1" applyFill="1" applyBorder="1" applyAlignment="1">
      <alignment horizontal="left" vertical="center" wrapText="1"/>
    </xf>
    <xf numFmtId="0" fontId="37" fillId="9" borderId="1" xfId="0" applyFont="1" applyFill="1" applyBorder="1" applyAlignment="1">
      <alignment horizontal="center" vertical="center" wrapText="1"/>
    </xf>
    <xf numFmtId="0" fontId="40" fillId="0" borderId="1" xfId="0" applyFont="1" applyBorder="1" applyAlignment="1">
      <alignment horizontal="left" vertical="top" wrapText="1"/>
    </xf>
    <xf numFmtId="0" fontId="37" fillId="8" borderId="1" xfId="0" applyFont="1" applyFill="1" applyBorder="1" applyAlignment="1">
      <alignment horizontal="left" vertical="center" wrapText="1"/>
    </xf>
    <xf numFmtId="0" fontId="36" fillId="0" borderId="1" xfId="0" applyFont="1" applyBorder="1" applyAlignment="1">
      <alignment vertical="top" wrapText="1"/>
    </xf>
    <xf numFmtId="0" fontId="37" fillId="13" borderId="1" xfId="0" applyFont="1" applyFill="1" applyBorder="1" applyAlignment="1">
      <alignment horizontal="left" vertical="center" wrapText="1"/>
    </xf>
    <xf numFmtId="0" fontId="38" fillId="0" borderId="1" xfId="0" applyFont="1" applyBorder="1" applyAlignment="1">
      <alignment vertical="top" wrapText="1"/>
    </xf>
    <xf numFmtId="0" fontId="36" fillId="0" borderId="0" xfId="0" applyFont="1" applyAlignment="1">
      <alignment horizontal="left" vertical="top" wrapText="1"/>
    </xf>
    <xf numFmtId="43" fontId="22" fillId="10" borderId="1" xfId="1" applyNumberFormat="1" applyFont="1" applyFill="1" applyBorder="1" applyAlignment="1">
      <alignment horizontal="center" vertical="center" wrapText="1"/>
    </xf>
    <xf numFmtId="43" fontId="15" fillId="0" borderId="1" xfId="1" applyNumberFormat="1" applyFont="1" applyBorder="1" applyAlignment="1">
      <alignment horizontal="center" vertical="top" wrapText="1"/>
    </xf>
    <xf numFmtId="0" fontId="22" fillId="0" borderId="1" xfId="0" applyFont="1" applyFill="1" applyBorder="1" applyAlignment="1">
      <alignment horizontal="left" vertical="center" wrapText="1"/>
    </xf>
    <xf numFmtId="164" fontId="18" fillId="0" borderId="1" xfId="1" applyFont="1" applyFill="1" applyBorder="1" applyAlignment="1">
      <alignment horizontal="center" vertical="center" wrapText="1"/>
    </xf>
    <xf numFmtId="164" fontId="22" fillId="0" borderId="1" xfId="1" applyFont="1" applyFill="1" applyBorder="1" applyAlignment="1">
      <alignment horizontal="center" vertical="center" wrapText="1"/>
    </xf>
    <xf numFmtId="164" fontId="22" fillId="0" borderId="1" xfId="1" applyFont="1" applyFill="1" applyBorder="1" applyAlignment="1">
      <alignment horizontal="center" vertical="top" wrapText="1"/>
    </xf>
    <xf numFmtId="0" fontId="22" fillId="0" borderId="1" xfId="0" applyFont="1" applyFill="1" applyBorder="1" applyAlignment="1">
      <alignment horizontal="left" vertical="top" wrapText="1"/>
    </xf>
    <xf numFmtId="167" fontId="22" fillId="0" borderId="1" xfId="0" applyNumberFormat="1" applyFont="1" applyFill="1" applyBorder="1" applyAlignment="1">
      <alignment horizontal="left" vertical="top" wrapText="1"/>
    </xf>
    <xf numFmtId="0" fontId="37" fillId="0" borderId="1" xfId="0" applyFont="1" applyFill="1" applyBorder="1" applyAlignment="1">
      <alignment horizontal="left" vertical="top" wrapText="1"/>
    </xf>
    <xf numFmtId="43" fontId="26" fillId="0" borderId="0" xfId="0" applyNumberFormat="1" applyFont="1" applyFill="1" applyBorder="1" applyAlignment="1">
      <alignment horizontal="center" vertical="center" wrapText="1"/>
    </xf>
    <xf numFmtId="43" fontId="26" fillId="0" borderId="1" xfId="1" applyNumberFormat="1" applyFont="1" applyBorder="1" applyAlignment="1">
      <alignment horizontal="center" vertical="top" wrapText="1"/>
    </xf>
    <xf numFmtId="43" fontId="31" fillId="0" borderId="1" xfId="1" applyNumberFormat="1" applyFont="1" applyBorder="1" applyAlignment="1">
      <alignment horizontal="center" vertical="top" wrapText="1"/>
    </xf>
    <xf numFmtId="43" fontId="22" fillId="13" borderId="1" xfId="1" applyNumberFormat="1" applyFont="1" applyFill="1" applyBorder="1" applyAlignment="1">
      <alignment horizontal="center" vertical="center" wrapText="1"/>
    </xf>
    <xf numFmtId="43" fontId="26" fillId="0" borderId="0" xfId="1" applyNumberFormat="1" applyFont="1" applyAlignment="1">
      <alignment horizontal="center" vertical="top" wrapText="1"/>
    </xf>
    <xf numFmtId="43" fontId="12" fillId="0" borderId="1" xfId="1" applyNumberFormat="1" applyFont="1" applyBorder="1" applyAlignment="1">
      <alignment horizontal="center" vertical="top" wrapText="1"/>
    </xf>
    <xf numFmtId="43" fontId="33" fillId="0" borderId="1" xfId="1" applyNumberFormat="1" applyFont="1" applyBorder="1" applyAlignment="1">
      <alignment horizontal="center" vertical="top" wrapText="1"/>
    </xf>
    <xf numFmtId="43" fontId="15" fillId="0" borderId="1" xfId="1" applyNumberFormat="1" applyFont="1" applyFill="1" applyBorder="1" applyAlignment="1">
      <alignment horizontal="center" vertical="top" wrapText="1"/>
    </xf>
    <xf numFmtId="43" fontId="15" fillId="0" borderId="0" xfId="1" applyNumberFormat="1" applyFont="1" applyAlignment="1">
      <alignment horizontal="center" vertical="top" wrapText="1"/>
    </xf>
    <xf numFmtId="43" fontId="12" fillId="0" borderId="0" xfId="1" applyNumberFormat="1" applyFont="1" applyAlignment="1">
      <alignment horizontal="center" vertical="top" wrapText="1"/>
    </xf>
    <xf numFmtId="0" fontId="11" fillId="0" borderId="1" xfId="0" applyNumberFormat="1" applyFont="1" applyFill="1" applyBorder="1" applyAlignment="1">
      <alignment vertical="top" wrapText="1"/>
    </xf>
    <xf numFmtId="15" fontId="0" fillId="0" borderId="1" xfId="0" applyNumberFormat="1" applyFont="1" applyBorder="1" applyAlignment="1">
      <alignment horizontal="left" vertical="top" wrapText="1"/>
    </xf>
    <xf numFmtId="164" fontId="0" fillId="0" borderId="1" xfId="1" applyFont="1" applyBorder="1" applyAlignment="1">
      <alignment horizontal="center" vertical="top" wrapText="1"/>
    </xf>
    <xf numFmtId="164" fontId="0" fillId="0" borderId="1" xfId="1" applyFont="1" applyBorder="1" applyAlignment="1">
      <alignment horizontal="left" vertical="top" wrapText="1"/>
    </xf>
    <xf numFmtId="164" fontId="22" fillId="8" borderId="1" xfId="0" applyNumberFormat="1" applyFont="1" applyFill="1" applyBorder="1" applyAlignment="1">
      <alignment horizontal="left" vertical="center" wrapText="1"/>
    </xf>
    <xf numFmtId="164" fontId="15" fillId="0" borderId="1" xfId="0" applyNumberFormat="1" applyFont="1" applyBorder="1" applyAlignment="1">
      <alignment horizontal="left" vertical="top" wrapText="1"/>
    </xf>
    <xf numFmtId="0" fontId="0" fillId="0" borderId="0" xfId="0" applyFont="1" applyFill="1" applyBorder="1" applyAlignment="1">
      <alignment horizontal="center" vertical="top" wrapText="1"/>
    </xf>
    <xf numFmtId="0" fontId="38" fillId="0" borderId="1" xfId="0" applyFont="1" applyFill="1" applyBorder="1" applyAlignment="1">
      <alignment horizontal="left" vertical="top" wrapText="1"/>
    </xf>
    <xf numFmtId="165" fontId="0" fillId="0" borderId="1" xfId="0" quotePrefix="1" applyNumberFormat="1" applyFont="1" applyFill="1" applyBorder="1" applyAlignment="1">
      <alignment vertical="top" wrapText="1"/>
    </xf>
    <xf numFmtId="0" fontId="11" fillId="0" borderId="1" xfId="0" applyFont="1" applyFill="1" applyBorder="1" applyAlignment="1">
      <alignment horizontal="left" vertical="top" wrapText="1"/>
    </xf>
    <xf numFmtId="0" fontId="31" fillId="0" borderId="1" xfId="0" applyFont="1" applyFill="1" applyBorder="1" applyAlignment="1">
      <alignment vertical="top" wrapText="1"/>
    </xf>
    <xf numFmtId="3" fontId="30" fillId="0" borderId="1" xfId="0" applyNumberFormat="1" applyFont="1" applyFill="1" applyBorder="1" applyAlignment="1">
      <alignment horizontal="center" vertical="top" wrapText="1"/>
    </xf>
    <xf numFmtId="0" fontId="30" fillId="0" borderId="1" xfId="0" applyFont="1" applyFill="1" applyBorder="1" applyAlignment="1">
      <alignment horizontal="center" vertical="top" wrapText="1"/>
    </xf>
    <xf numFmtId="43" fontId="12" fillId="0" borderId="1" xfId="1" applyNumberFormat="1" applyFont="1" applyFill="1" applyBorder="1" applyAlignment="1">
      <alignment horizontal="center" vertical="top" wrapText="1"/>
    </xf>
    <xf numFmtId="3" fontId="30" fillId="0" borderId="1" xfId="1" applyNumberFormat="1" applyFont="1" applyFill="1" applyBorder="1" applyAlignment="1">
      <alignment horizontal="left" vertical="top" wrapText="1"/>
    </xf>
    <xf numFmtId="164" fontId="17" fillId="0" borderId="1" xfId="8" applyNumberFormat="1" applyFont="1" applyFill="1" applyBorder="1" applyAlignment="1">
      <alignment horizontal="left" vertical="top" wrapText="1"/>
    </xf>
    <xf numFmtId="3" fontId="31" fillId="0" borderId="1" xfId="0" applyNumberFormat="1" applyFont="1" applyFill="1" applyBorder="1" applyAlignment="1">
      <alignment horizontal="center" vertical="top" wrapText="1"/>
    </xf>
    <xf numFmtId="0" fontId="31" fillId="0" borderId="1" xfId="0" applyFont="1" applyFill="1" applyBorder="1" applyAlignment="1">
      <alignment horizontal="center" vertical="top" wrapText="1"/>
    </xf>
    <xf numFmtId="3" fontId="31" fillId="0" borderId="1" xfId="1" applyNumberFormat="1" applyFont="1" applyFill="1" applyBorder="1" applyAlignment="1">
      <alignment horizontal="left" vertical="top" wrapText="1"/>
    </xf>
    <xf numFmtId="0" fontId="31" fillId="0" borderId="0" xfId="0" applyFont="1" applyFill="1" applyAlignment="1">
      <alignment horizontal="left" vertical="top" wrapText="1"/>
    </xf>
    <xf numFmtId="0" fontId="15" fillId="0" borderId="0" xfId="0" applyFont="1" applyFill="1" applyAlignment="1">
      <alignment horizontal="left" vertical="top" wrapText="1"/>
    </xf>
    <xf numFmtId="3" fontId="15" fillId="16" borderId="1" xfId="1" applyNumberFormat="1" applyFont="1" applyFill="1" applyBorder="1" applyAlignment="1">
      <alignment horizontal="left" vertical="center" wrapText="1"/>
    </xf>
    <xf numFmtId="3" fontId="12" fillId="16" borderId="1" xfId="1" applyNumberFormat="1" applyFont="1" applyFill="1" applyBorder="1" applyAlignment="1">
      <alignment horizontal="left" vertical="top" wrapText="1"/>
    </xf>
    <xf numFmtId="3" fontId="15" fillId="9" borderId="1" xfId="1" applyNumberFormat="1" applyFont="1" applyFill="1" applyBorder="1" applyAlignment="1">
      <alignment horizontal="left" vertical="center" wrapText="1"/>
    </xf>
    <xf numFmtId="3" fontId="12" fillId="9" borderId="1" xfId="1" applyNumberFormat="1" applyFont="1" applyFill="1" applyBorder="1" applyAlignment="1">
      <alignment horizontal="left" vertical="top" wrapText="1"/>
    </xf>
    <xf numFmtId="3" fontId="12" fillId="10" borderId="1" xfId="1" applyNumberFormat="1" applyFont="1" applyFill="1" applyBorder="1" applyAlignment="1">
      <alignment horizontal="left" vertical="top" wrapText="1"/>
    </xf>
    <xf numFmtId="3" fontId="15" fillId="8" borderId="1" xfId="1" applyNumberFormat="1" applyFont="1" applyFill="1" applyBorder="1" applyAlignment="1">
      <alignment horizontal="left" vertical="center" wrapText="1"/>
    </xf>
    <xf numFmtId="3" fontId="12" fillId="8" borderId="1" xfId="1" applyNumberFormat="1" applyFont="1" applyFill="1" applyBorder="1" applyAlignment="1">
      <alignment horizontal="left" vertical="top" wrapText="1"/>
    </xf>
    <xf numFmtId="3" fontId="15" fillId="11" borderId="1" xfId="1" applyNumberFormat="1" applyFont="1" applyFill="1" applyBorder="1" applyAlignment="1">
      <alignment horizontal="left" vertical="center" wrapText="1"/>
    </xf>
    <xf numFmtId="3" fontId="12" fillId="11" borderId="1" xfId="1" applyNumberFormat="1" applyFont="1" applyFill="1" applyBorder="1" applyAlignment="1">
      <alignment horizontal="left" vertical="top" wrapText="1"/>
    </xf>
    <xf numFmtId="3" fontId="22" fillId="8" borderId="1" xfId="1" applyNumberFormat="1" applyFont="1" applyFill="1" applyBorder="1" applyAlignment="1">
      <alignment horizontal="left" vertical="center" wrapText="1"/>
    </xf>
    <xf numFmtId="3" fontId="12" fillId="17" borderId="1" xfId="1" applyNumberFormat="1" applyFont="1" applyFill="1" applyBorder="1" applyAlignment="1">
      <alignment horizontal="left" vertical="top" wrapText="1"/>
    </xf>
    <xf numFmtId="3" fontId="22" fillId="10" borderId="1" xfId="1" applyNumberFormat="1" applyFont="1" applyFill="1" applyBorder="1" applyAlignment="1">
      <alignment horizontal="left" vertical="center" wrapText="1"/>
    </xf>
    <xf numFmtId="0" fontId="0" fillId="0" borderId="1" xfId="0" quotePrefix="1" applyFont="1" applyBorder="1" applyAlignment="1">
      <alignment horizontal="left" vertical="top" wrapText="1"/>
    </xf>
    <xf numFmtId="0" fontId="11" fillId="0" borderId="1" xfId="1" applyNumberFormat="1" applyFont="1" applyFill="1" applyBorder="1" applyAlignment="1">
      <alignment vertical="top" wrapText="1"/>
    </xf>
    <xf numFmtId="0" fontId="39" fillId="0" borderId="6" xfId="0" applyFont="1" applyFill="1" applyBorder="1" applyAlignment="1">
      <alignment horizontal="left" vertical="center" wrapText="1"/>
    </xf>
    <xf numFmtId="0" fontId="20" fillId="0" borderId="6" xfId="0" applyFont="1" applyFill="1" applyBorder="1" applyAlignment="1">
      <alignment horizontal="left" vertical="center" wrapText="1"/>
    </xf>
    <xf numFmtId="165" fontId="20" fillId="0" borderId="6" xfId="0" applyNumberFormat="1" applyFont="1" applyFill="1" applyBorder="1" applyAlignment="1">
      <alignment horizontal="left" vertical="center" wrapText="1"/>
    </xf>
    <xf numFmtId="0" fontId="20" fillId="0" borderId="6" xfId="0" applyFont="1" applyFill="1" applyBorder="1" applyAlignment="1">
      <alignment horizontal="center" vertical="center" wrapText="1"/>
    </xf>
    <xf numFmtId="164" fontId="17" fillId="0" borderId="6" xfId="1" applyFont="1" applyFill="1" applyBorder="1" applyAlignment="1">
      <alignment horizontal="center" vertical="center" wrapText="1"/>
    </xf>
    <xf numFmtId="164" fontId="20" fillId="0" borderId="6" xfId="1" applyFont="1" applyFill="1" applyBorder="1" applyAlignment="1">
      <alignment horizontal="center" vertical="center" wrapText="1"/>
    </xf>
    <xf numFmtId="43" fontId="20" fillId="0" borderId="6" xfId="1" applyNumberFormat="1" applyFont="1" applyFill="1" applyBorder="1" applyAlignment="1">
      <alignment horizontal="center" vertical="center" wrapText="1"/>
    </xf>
    <xf numFmtId="3" fontId="20" fillId="0" borderId="1" xfId="1" applyNumberFormat="1" applyFont="1" applyFill="1" applyBorder="1" applyAlignment="1">
      <alignment horizontal="left" vertical="center" wrapText="1"/>
    </xf>
    <xf numFmtId="0" fontId="36" fillId="0" borderId="0" xfId="0" applyFont="1" applyFill="1" applyAlignment="1">
      <alignment horizontal="left" vertical="top" wrapText="1"/>
    </xf>
    <xf numFmtId="0" fontId="0" fillId="0" borderId="0" xfId="0" applyFont="1" applyFill="1" applyAlignment="1">
      <alignment horizontal="center" vertical="top" wrapText="1"/>
    </xf>
    <xf numFmtId="164" fontId="12" fillId="0" borderId="0" xfId="1" applyFont="1" applyFill="1" applyAlignment="1">
      <alignment horizontal="center" vertical="top" wrapText="1"/>
    </xf>
    <xf numFmtId="164" fontId="15" fillId="0" borderId="0" xfId="1" applyFont="1" applyFill="1" applyAlignment="1">
      <alignment horizontal="center" vertical="top" wrapText="1"/>
    </xf>
    <xf numFmtId="164" fontId="16" fillId="0" borderId="0" xfId="1" applyFont="1" applyFill="1" applyAlignment="1">
      <alignment horizontal="center" vertical="top" wrapText="1"/>
    </xf>
    <xf numFmtId="43" fontId="26" fillId="0" borderId="0" xfId="1" applyNumberFormat="1" applyFont="1" applyFill="1" applyAlignment="1">
      <alignment horizontal="center" vertical="top" wrapText="1"/>
    </xf>
    <xf numFmtId="164" fontId="17" fillId="0" borderId="0" xfId="1" applyFont="1" applyFill="1" applyAlignment="1">
      <alignment horizontal="center" vertical="top" wrapText="1"/>
    </xf>
    <xf numFmtId="43" fontId="15" fillId="0" borderId="0" xfId="1" applyNumberFormat="1" applyFont="1" applyFill="1" applyAlignment="1">
      <alignment horizontal="center" vertical="top" wrapText="1"/>
    </xf>
    <xf numFmtId="43" fontId="12" fillId="0" borderId="0" xfId="1" applyNumberFormat="1" applyFont="1" applyFill="1" applyAlignment="1">
      <alignment horizontal="center" vertical="top" wrapText="1"/>
    </xf>
    <xf numFmtId="0" fontId="32" fillId="0" borderId="0" xfId="0" applyFont="1" applyAlignment="1">
      <alignment horizontal="left" vertical="top" wrapText="1"/>
    </xf>
    <xf numFmtId="0" fontId="32" fillId="0" borderId="1" xfId="0" applyFont="1" applyBorder="1" applyAlignment="1">
      <alignment horizontal="center" vertical="top" wrapText="1"/>
    </xf>
    <xf numFmtId="3" fontId="32" fillId="0" borderId="1" xfId="1" applyNumberFormat="1" applyFont="1" applyBorder="1" applyAlignment="1">
      <alignment horizontal="left" vertical="top" wrapText="1"/>
    </xf>
    <xf numFmtId="3" fontId="32" fillId="0" borderId="0" xfId="1" applyNumberFormat="1" applyFont="1" applyBorder="1" applyAlignment="1">
      <alignment horizontal="left" vertical="top" wrapText="1"/>
    </xf>
    <xf numFmtId="0" fontId="15" fillId="0" borderId="1" xfId="0" applyFont="1" applyFill="1" applyBorder="1" applyAlignment="1">
      <alignment horizontal="left" vertical="center" wrapText="1"/>
    </xf>
    <xf numFmtId="0" fontId="34" fillId="0" borderId="1" xfId="0" applyFont="1" applyBorder="1" applyAlignment="1">
      <alignment vertical="top" wrapText="1"/>
    </xf>
    <xf numFmtId="164" fontId="0" fillId="0" borderId="1" xfId="1" applyFont="1" applyFill="1" applyBorder="1" applyAlignment="1">
      <alignment horizontal="center" vertical="top" wrapText="1"/>
    </xf>
    <xf numFmtId="0" fontId="34" fillId="0" borderId="1" xfId="0" applyNumberFormat="1" applyFont="1" applyBorder="1" applyAlignment="1">
      <alignment vertical="top" wrapText="1"/>
    </xf>
    <xf numFmtId="0" fontId="43" fillId="0" borderId="0" xfId="0" applyFont="1" applyAlignment="1">
      <alignment horizontal="left" vertical="top" wrapText="1"/>
    </xf>
    <xf numFmtId="43" fontId="25" fillId="0" borderId="1" xfId="1" applyNumberFormat="1" applyFont="1" applyBorder="1" applyAlignment="1">
      <alignment horizontal="left" vertical="top" wrapText="1"/>
    </xf>
    <xf numFmtId="43" fontId="15" fillId="0" borderId="1" xfId="1" applyNumberFormat="1" applyFont="1" applyFill="1" applyBorder="1" applyAlignment="1">
      <alignment horizontal="left" vertical="top" wrapText="1"/>
    </xf>
    <xf numFmtId="43" fontId="15" fillId="0" borderId="2" xfId="1" applyNumberFormat="1" applyFont="1" applyBorder="1" applyAlignment="1">
      <alignment horizontal="center" vertical="top" wrapText="1"/>
    </xf>
    <xf numFmtId="164" fontId="12" fillId="0" borderId="0" xfId="1" applyFont="1" applyFill="1" applyBorder="1" applyAlignment="1">
      <alignment horizontal="center" vertical="top" wrapText="1"/>
    </xf>
    <xf numFmtId="164" fontId="34" fillId="0" borderId="1" xfId="1" applyFont="1" applyBorder="1" applyAlignment="1">
      <alignment vertical="top" wrapText="1"/>
    </xf>
    <xf numFmtId="3" fontId="12" fillId="0" borderId="0" xfId="1" applyNumberFormat="1" applyFont="1" applyBorder="1" applyAlignment="1">
      <alignment horizontal="left" vertical="top" wrapText="1"/>
    </xf>
    <xf numFmtId="43" fontId="44" fillId="0" borderId="1" xfId="1" applyNumberFormat="1" applyFont="1" applyFill="1" applyBorder="1" applyAlignment="1">
      <alignment vertical="top"/>
    </xf>
    <xf numFmtId="0" fontId="22" fillId="9" borderId="1" xfId="0" applyFont="1" applyFill="1" applyBorder="1" applyAlignment="1">
      <alignment horizontal="center" vertical="center" wrapText="1"/>
    </xf>
    <xf numFmtId="0" fontId="22" fillId="15" borderId="1" xfId="0" applyFont="1" applyFill="1" applyBorder="1" applyAlignment="1">
      <alignment horizontal="center" vertical="center" wrapText="1"/>
    </xf>
    <xf numFmtId="0" fontId="22" fillId="5" borderId="1" xfId="0" applyFont="1" applyFill="1" applyBorder="1" applyAlignment="1">
      <alignment horizontal="left" vertical="center" wrapText="1"/>
    </xf>
    <xf numFmtId="0" fontId="22" fillId="7" borderId="1" xfId="0" applyFont="1" applyFill="1" applyBorder="1" applyAlignment="1">
      <alignment horizontal="center" vertical="center" wrapText="1"/>
    </xf>
    <xf numFmtId="0" fontId="22" fillId="10" borderId="1" xfId="0" applyFont="1" applyFill="1" applyBorder="1" applyAlignment="1">
      <alignment horizontal="center" vertical="center" wrapText="1"/>
    </xf>
    <xf numFmtId="0" fontId="22" fillId="13" borderId="1" xfId="0" applyFont="1" applyFill="1" applyBorder="1" applyAlignment="1">
      <alignment horizontal="left" vertical="center" wrapText="1"/>
    </xf>
    <xf numFmtId="0" fontId="0" fillId="4" borderId="1" xfId="0" applyFont="1" applyFill="1" applyBorder="1" applyAlignment="1">
      <alignment horizontal="center" vertical="center" wrapText="1"/>
    </xf>
    <xf numFmtId="0" fontId="15" fillId="0" borderId="0" xfId="0" applyFont="1" applyAlignment="1">
      <alignment horizontal="center" vertical="center" wrapText="1"/>
    </xf>
    <xf numFmtId="0" fontId="22" fillId="0" borderId="0" xfId="0" applyFont="1" applyAlignment="1">
      <alignment horizontal="center" vertical="center" wrapText="1"/>
    </xf>
    <xf numFmtId="0" fontId="1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164" fontId="12" fillId="4" borderId="1" xfId="1" applyFont="1" applyFill="1" applyBorder="1" applyAlignment="1">
      <alignment horizontal="center" vertical="center" wrapText="1"/>
    </xf>
    <xf numFmtId="0" fontId="15" fillId="0" borderId="0" xfId="0" applyFont="1" applyFill="1" applyAlignment="1">
      <alignment horizontal="center" vertical="center" wrapText="1"/>
    </xf>
    <xf numFmtId="0" fontId="22" fillId="8" borderId="1" xfId="0" applyFont="1" applyFill="1" applyBorder="1" applyAlignment="1">
      <alignment horizontal="left" vertical="center" wrapText="1"/>
    </xf>
    <xf numFmtId="0" fontId="36" fillId="0" borderId="1" xfId="0" applyFont="1" applyFill="1" applyBorder="1" applyAlignment="1">
      <alignment horizontal="left" vertical="top" wrapText="1"/>
    </xf>
    <xf numFmtId="0" fontId="0" fillId="0" borderId="1" xfId="8" applyNumberFormat="1" applyFont="1" applyFill="1" applyBorder="1" applyAlignment="1">
      <alignment horizontal="center" vertical="top" wrapText="1"/>
    </xf>
    <xf numFmtId="164" fontId="0" fillId="0" borderId="1" xfId="1" applyFont="1" applyBorder="1" applyAlignment="1" applyProtection="1">
      <alignment horizontal="center" vertical="top" wrapText="1"/>
    </xf>
    <xf numFmtId="43" fontId="0" fillId="0" borderId="1" xfId="1" applyNumberFormat="1" applyFont="1" applyBorder="1" applyAlignment="1">
      <alignment horizontal="center" vertical="top" wrapText="1"/>
    </xf>
    <xf numFmtId="43" fontId="0" fillId="0" borderId="1" xfId="1" applyNumberFormat="1" applyFont="1" applyFill="1" applyBorder="1" applyAlignment="1">
      <alignment horizontal="center" vertical="top" wrapText="1"/>
    </xf>
    <xf numFmtId="0" fontId="33" fillId="0" borderId="1" xfId="0" applyFont="1" applyBorder="1" applyAlignment="1">
      <alignment horizontal="center" vertical="top" wrapText="1"/>
    </xf>
    <xf numFmtId="164" fontId="33" fillId="0" borderId="1" xfId="1" applyFont="1" applyBorder="1" applyAlignment="1">
      <alignment horizontal="center" vertical="top" wrapText="1"/>
    </xf>
    <xf numFmtId="164" fontId="42" fillId="0" borderId="1" xfId="1" applyFont="1" applyBorder="1" applyAlignment="1">
      <alignment horizontal="center" vertical="top" wrapText="1"/>
    </xf>
    <xf numFmtId="164" fontId="0" fillId="0" borderId="1" xfId="1" quotePrefix="1" applyFont="1" applyBorder="1" applyAlignment="1">
      <alignment horizontal="center" vertical="top" wrapText="1"/>
    </xf>
    <xf numFmtId="0" fontId="45" fillId="0" borderId="1" xfId="0" applyNumberFormat="1" applyFont="1" applyBorder="1" applyAlignment="1">
      <alignment vertical="top" wrapText="1"/>
    </xf>
    <xf numFmtId="3" fontId="15" fillId="0" borderId="1" xfId="0" applyNumberFormat="1" applyFont="1" applyBorder="1" applyAlignment="1">
      <alignment horizontal="center" vertical="top" wrapText="1"/>
    </xf>
    <xf numFmtId="0" fontId="15" fillId="0" borderId="1" xfId="0" applyFont="1" applyBorder="1" applyAlignment="1">
      <alignment horizontal="center" vertical="top" wrapText="1"/>
    </xf>
    <xf numFmtId="164" fontId="15" fillId="0" borderId="1" xfId="1" quotePrefix="1" applyFont="1" applyBorder="1" applyAlignment="1">
      <alignment horizontal="center" vertical="top" wrapText="1"/>
    </xf>
    <xf numFmtId="164" fontId="45" fillId="0" borderId="1" xfId="1" applyFont="1" applyBorder="1" applyAlignment="1">
      <alignment horizontal="center" vertical="top"/>
    </xf>
    <xf numFmtId="0" fontId="15" fillId="0" borderId="1" xfId="8" applyNumberFormat="1" applyFont="1" applyFill="1" applyBorder="1" applyAlignment="1">
      <alignment horizontal="left" vertical="top" wrapText="1"/>
    </xf>
    <xf numFmtId="0" fontId="0" fillId="0" borderId="1" xfId="8" applyNumberFormat="1" applyFont="1" applyFill="1" applyBorder="1" applyAlignment="1">
      <alignment horizontal="left" vertical="top" wrapText="1"/>
    </xf>
    <xf numFmtId="0" fontId="0" fillId="0" borderId="1" xfId="8" quotePrefix="1" applyNumberFormat="1" applyFont="1" applyFill="1" applyBorder="1" applyAlignment="1">
      <alignment horizontal="left" vertical="top" wrapText="1"/>
    </xf>
    <xf numFmtId="0" fontId="34" fillId="0" borderId="1" xfId="0" applyFont="1" applyFill="1" applyBorder="1" applyAlignment="1">
      <alignment vertical="top" wrapText="1"/>
    </xf>
    <xf numFmtId="0" fontId="34" fillId="0" borderId="1" xfId="3" applyNumberFormat="1" applyFont="1" applyBorder="1" applyAlignment="1">
      <alignment vertical="top" wrapText="1"/>
    </xf>
    <xf numFmtId="0" fontId="46" fillId="0" borderId="1" xfId="0" applyFont="1" applyBorder="1" applyAlignment="1">
      <alignment horizontal="left" vertical="top" wrapText="1"/>
    </xf>
    <xf numFmtId="0" fontId="33" fillId="0" borderId="1" xfId="0" applyFont="1" applyBorder="1" applyAlignment="1">
      <alignment horizontal="left" vertical="top" wrapText="1"/>
    </xf>
    <xf numFmtId="0" fontId="42" fillId="0" borderId="1" xfId="3" applyNumberFormat="1" applyFont="1" applyBorder="1" applyAlignment="1">
      <alignment vertical="top" wrapText="1"/>
    </xf>
    <xf numFmtId="0" fontId="42" fillId="0" borderId="1" xfId="0" applyFont="1" applyBorder="1" applyAlignment="1">
      <alignment vertical="top" wrapText="1"/>
    </xf>
    <xf numFmtId="165" fontId="42" fillId="0" borderId="1" xfId="0" applyNumberFormat="1" applyFont="1" applyBorder="1" applyAlignment="1">
      <alignment vertical="top" wrapText="1"/>
    </xf>
    <xf numFmtId="43" fontId="42" fillId="0" borderId="1" xfId="3" applyFont="1" applyBorder="1" applyAlignment="1">
      <alignment horizontal="left" vertical="top" wrapText="1"/>
    </xf>
    <xf numFmtId="0" fontId="33" fillId="0" borderId="1" xfId="0" applyFont="1" applyBorder="1" applyAlignment="1">
      <alignment vertical="top" wrapText="1"/>
    </xf>
    <xf numFmtId="3" fontId="33" fillId="0" borderId="1" xfId="0" applyNumberFormat="1" applyFont="1" applyBorder="1" applyAlignment="1">
      <alignment horizontal="center" vertical="top" wrapText="1"/>
    </xf>
    <xf numFmtId="0" fontId="44" fillId="0" borderId="1" xfId="3" applyNumberFormat="1" applyFont="1" applyBorder="1" applyAlignment="1">
      <alignment vertical="top" wrapText="1"/>
    </xf>
    <xf numFmtId="165" fontId="42" fillId="0" borderId="1" xfId="0" quotePrefix="1" applyNumberFormat="1" applyFont="1" applyBorder="1" applyAlignment="1">
      <alignment vertical="top" wrapText="1"/>
    </xf>
    <xf numFmtId="49" fontId="44" fillId="0" borderId="1" xfId="3" applyNumberFormat="1" applyFont="1" applyBorder="1" applyAlignment="1">
      <alignment horizontal="left" vertical="top" wrapText="1"/>
    </xf>
    <xf numFmtId="2" fontId="44" fillId="0" borderId="1" xfId="3" applyNumberFormat="1" applyFont="1" applyBorder="1" applyAlignment="1">
      <alignment vertical="top" wrapText="1"/>
    </xf>
    <xf numFmtId="49" fontId="34" fillId="0" borderId="1" xfId="3" applyNumberFormat="1" applyFont="1" applyBorder="1" applyAlignment="1">
      <alignment horizontal="left" vertical="top" wrapText="1"/>
    </xf>
    <xf numFmtId="165" fontId="15" fillId="0" borderId="1" xfId="0" quotePrefix="1" applyNumberFormat="1" applyFont="1" applyBorder="1" applyAlignment="1">
      <alignment vertical="top" wrapText="1"/>
    </xf>
    <xf numFmtId="0" fontId="45" fillId="0" borderId="1" xfId="0" applyFont="1" applyBorder="1" applyAlignment="1">
      <alignment horizontal="left" vertical="top" wrapText="1"/>
    </xf>
    <xf numFmtId="0" fontId="15" fillId="0" borderId="1" xfId="9" applyNumberFormat="1" applyFont="1" applyFill="1" applyBorder="1" applyAlignment="1">
      <alignment horizontal="left" vertical="top" wrapText="1"/>
    </xf>
    <xf numFmtId="0" fontId="0" fillId="0" borderId="1" xfId="9" applyNumberFormat="1" applyFont="1" applyFill="1" applyBorder="1" applyAlignment="1">
      <alignment horizontal="left" vertical="top" wrapText="1"/>
    </xf>
    <xf numFmtId="164" fontId="34" fillId="0" borderId="1" xfId="1" applyFont="1" applyFill="1" applyBorder="1" applyAlignment="1">
      <alignment horizontal="left" vertical="top" wrapText="1"/>
    </xf>
    <xf numFmtId="0" fontId="34" fillId="0" borderId="1" xfId="3" applyNumberFormat="1" applyFont="1" applyFill="1" applyBorder="1" applyAlignment="1">
      <alignment horizontal="left" vertical="top" wrapText="1"/>
    </xf>
    <xf numFmtId="49" fontId="34" fillId="0" borderId="1" xfId="3" applyNumberFormat="1" applyFont="1" applyFill="1" applyBorder="1" applyAlignment="1">
      <alignment horizontal="left" vertical="top" wrapText="1"/>
    </xf>
    <xf numFmtId="0" fontId="34" fillId="0" borderId="1" xfId="0" applyNumberFormat="1" applyFont="1" applyFill="1" applyBorder="1" applyAlignment="1">
      <alignment vertical="top" wrapText="1"/>
    </xf>
    <xf numFmtId="165" fontId="15" fillId="0" borderId="1" xfId="0" quotePrefix="1" applyNumberFormat="1" applyFont="1" applyFill="1" applyBorder="1" applyAlignment="1">
      <alignment vertical="top" wrapText="1"/>
    </xf>
    <xf numFmtId="0" fontId="34" fillId="0" borderId="1" xfId="0" applyFont="1" applyFill="1" applyBorder="1" applyAlignment="1">
      <alignment horizontal="left" vertical="top" wrapText="1"/>
    </xf>
    <xf numFmtId="0" fontId="36" fillId="0" borderId="2" xfId="0" applyFont="1" applyFill="1" applyBorder="1" applyAlignment="1">
      <alignment horizontal="left" vertical="top" wrapText="1"/>
    </xf>
    <xf numFmtId="0" fontId="0" fillId="0" borderId="2" xfId="0" applyFont="1" applyFill="1" applyBorder="1" applyAlignment="1">
      <alignment vertical="top" wrapText="1"/>
    </xf>
    <xf numFmtId="0" fontId="15" fillId="0" borderId="2" xfId="0" applyFont="1" applyFill="1" applyBorder="1" applyAlignment="1">
      <alignment vertical="top" wrapText="1"/>
    </xf>
    <xf numFmtId="165" fontId="0" fillId="0" borderId="2" xfId="0" applyNumberFormat="1" applyFont="1" applyFill="1" applyBorder="1" applyAlignment="1">
      <alignment vertical="top" wrapText="1"/>
    </xf>
    <xf numFmtId="165" fontId="15" fillId="0" borderId="1" xfId="0" applyNumberFormat="1" applyFont="1" applyFill="1" applyBorder="1" applyAlignment="1">
      <alignment vertical="top" wrapText="1"/>
    </xf>
    <xf numFmtId="0" fontId="34" fillId="0" borderId="1" xfId="3" applyNumberFormat="1" applyFont="1" applyFill="1" applyBorder="1" applyAlignment="1">
      <alignment vertical="top" wrapText="1"/>
    </xf>
    <xf numFmtId="43" fontId="34" fillId="0" borderId="1" xfId="3" applyFont="1" applyFill="1" applyBorder="1" applyAlignment="1">
      <alignment horizontal="left" vertical="top" wrapText="1"/>
    </xf>
    <xf numFmtId="49" fontId="34" fillId="0" borderId="0" xfId="3" applyNumberFormat="1" applyFont="1" applyFill="1" applyBorder="1" applyAlignment="1">
      <alignment horizontal="left" vertical="top" wrapText="1"/>
    </xf>
    <xf numFmtId="0" fontId="34" fillId="0" borderId="4" xfId="3" applyNumberFormat="1" applyFont="1" applyFill="1" applyBorder="1" applyAlignment="1">
      <alignment vertical="top" wrapText="1"/>
    </xf>
    <xf numFmtId="49" fontId="34" fillId="0" borderId="1" xfId="0" applyNumberFormat="1" applyFont="1" applyFill="1" applyBorder="1" applyAlignment="1">
      <alignment horizontal="left" vertical="top" wrapText="1"/>
    </xf>
    <xf numFmtId="0" fontId="34" fillId="0" borderId="4" xfId="0" applyNumberFormat="1" applyFont="1" applyFill="1" applyBorder="1" applyAlignment="1">
      <alignment vertical="top" wrapText="1"/>
    </xf>
    <xf numFmtId="43" fontId="34" fillId="0" borderId="1" xfId="3" applyFont="1" applyFill="1" applyBorder="1" applyAlignment="1">
      <alignment vertical="top" wrapText="1"/>
    </xf>
    <xf numFmtId="167" fontId="15" fillId="0" borderId="1" xfId="0" applyNumberFormat="1" applyFont="1" applyFill="1" applyBorder="1" applyAlignment="1">
      <alignment horizontal="left" vertical="center" wrapText="1"/>
    </xf>
    <xf numFmtId="164" fontId="15" fillId="0" borderId="1" xfId="0" applyNumberFormat="1" applyFont="1" applyFill="1" applyBorder="1" applyAlignment="1">
      <alignment horizontal="left" vertical="center" wrapText="1"/>
    </xf>
    <xf numFmtId="0" fontId="45" fillId="0" borderId="1" xfId="0" applyNumberFormat="1" applyFont="1" applyFill="1" applyBorder="1" applyAlignment="1">
      <alignment vertical="top" wrapText="1"/>
    </xf>
    <xf numFmtId="165" fontId="15" fillId="0" borderId="1" xfId="0" applyNumberFormat="1" applyFont="1" applyFill="1" applyBorder="1" applyAlignment="1">
      <alignment horizontal="left" vertical="top" wrapText="1"/>
    </xf>
    <xf numFmtId="43" fontId="45" fillId="0" borderId="1" xfId="3" applyFont="1" applyFill="1" applyBorder="1" applyAlignment="1">
      <alignment horizontal="left" vertical="top" wrapText="1"/>
    </xf>
    <xf numFmtId="0" fontId="45" fillId="0" borderId="1" xfId="3" applyNumberFormat="1" applyFont="1" applyFill="1" applyBorder="1" applyAlignment="1">
      <alignment vertical="top" wrapText="1"/>
    </xf>
    <xf numFmtId="164" fontId="34" fillId="0" borderId="1" xfId="1" applyFont="1" applyFill="1" applyBorder="1" applyAlignment="1">
      <alignment horizontal="center" vertical="top"/>
    </xf>
    <xf numFmtId="164" fontId="15" fillId="10" borderId="1" xfId="1" applyFont="1" applyFill="1" applyBorder="1" applyAlignment="1">
      <alignment horizontal="center" vertical="center" wrapText="1"/>
    </xf>
    <xf numFmtId="164" fontId="15" fillId="7" borderId="1" xfId="1" applyFont="1" applyFill="1" applyBorder="1" applyAlignment="1">
      <alignment horizontal="center" vertical="center" wrapText="1"/>
    </xf>
    <xf numFmtId="164" fontId="15" fillId="14" borderId="1" xfId="1" applyFont="1" applyFill="1" applyBorder="1" applyAlignment="1">
      <alignment horizontal="center" vertical="center" wrapText="1"/>
    </xf>
    <xf numFmtId="164" fontId="15" fillId="14" borderId="1" xfId="1" applyFont="1" applyFill="1" applyBorder="1" applyAlignment="1">
      <alignment horizontal="left" vertical="center" wrapText="1"/>
    </xf>
    <xf numFmtId="164" fontId="15" fillId="15" borderId="1" xfId="1" applyFont="1" applyFill="1" applyBorder="1" applyAlignment="1">
      <alignment horizontal="center" vertical="center" wrapText="1"/>
    </xf>
    <xf numFmtId="43" fontId="15" fillId="0" borderId="1" xfId="1" applyNumberFormat="1" applyFont="1" applyBorder="1" applyAlignment="1" applyProtection="1">
      <alignment horizontal="center" vertical="top" wrapText="1"/>
    </xf>
    <xf numFmtId="164" fontId="15" fillId="9" borderId="1" xfId="1" applyFont="1" applyFill="1" applyBorder="1" applyAlignment="1">
      <alignment horizontal="center" vertical="center" wrapText="1"/>
    </xf>
    <xf numFmtId="43" fontId="15" fillId="2" borderId="1" xfId="1" applyNumberFormat="1" applyFont="1" applyFill="1" applyBorder="1" applyAlignment="1">
      <alignment vertical="top" wrapText="1"/>
    </xf>
    <xf numFmtId="43" fontId="15" fillId="0" borderId="1" xfId="1" applyNumberFormat="1" applyFont="1" applyFill="1" applyBorder="1" applyAlignment="1">
      <alignment vertical="top" wrapText="1"/>
    </xf>
    <xf numFmtId="164" fontId="15" fillId="8" borderId="1" xfId="1" applyFont="1" applyFill="1" applyBorder="1" applyAlignment="1">
      <alignment horizontal="center" vertical="center" wrapText="1"/>
    </xf>
    <xf numFmtId="164" fontId="15" fillId="13" borderId="1" xfId="1" applyFont="1" applyFill="1" applyBorder="1" applyAlignment="1">
      <alignment horizontal="center" vertical="center" wrapText="1"/>
    </xf>
    <xf numFmtId="43" fontId="15" fillId="13" borderId="1" xfId="1" applyNumberFormat="1" applyFont="1" applyFill="1" applyBorder="1" applyAlignment="1">
      <alignment horizontal="center" vertical="center" wrapText="1"/>
    </xf>
    <xf numFmtId="43" fontId="15" fillId="0" borderId="6" xfId="1" applyNumberFormat="1" applyFont="1" applyFill="1" applyBorder="1" applyAlignment="1">
      <alignment horizontal="center" vertical="center" wrapText="1"/>
    </xf>
    <xf numFmtId="43" fontId="15" fillId="0" borderId="0" xfId="1" applyNumberFormat="1" applyFont="1" applyFill="1" applyBorder="1" applyAlignment="1">
      <alignment horizontal="center" vertical="top" wrapText="1"/>
    </xf>
    <xf numFmtId="164" fontId="15" fillId="11" borderId="1" xfId="1" quotePrefix="1" applyFont="1" applyFill="1" applyBorder="1" applyAlignment="1">
      <alignment horizontal="center" vertical="center" wrapText="1"/>
    </xf>
    <xf numFmtId="164" fontId="15" fillId="11" borderId="2" xfId="1" applyFont="1" applyFill="1" applyBorder="1" applyAlignment="1">
      <alignment horizontal="center" vertical="center" wrapText="1"/>
    </xf>
    <xf numFmtId="43" fontId="26" fillId="11" borderId="2" xfId="1" applyNumberFormat="1" applyFont="1" applyFill="1" applyBorder="1" applyAlignment="1">
      <alignment horizontal="center" vertical="center" wrapText="1"/>
    </xf>
    <xf numFmtId="164" fontId="20" fillId="11" borderId="1" xfId="1" quotePrefix="1" applyFont="1" applyFill="1" applyBorder="1" applyAlignment="1">
      <alignment horizontal="center" vertical="center" wrapText="1"/>
    </xf>
    <xf numFmtId="43" fontId="15" fillId="11" borderId="1" xfId="1" quotePrefix="1" applyNumberFormat="1" applyFont="1" applyFill="1" applyBorder="1" applyAlignment="1">
      <alignment horizontal="center" vertical="center" wrapText="1"/>
    </xf>
    <xf numFmtId="49" fontId="15" fillId="11" borderId="1" xfId="1" quotePrefix="1"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0" borderId="0" xfId="0" applyFont="1" applyAlignment="1">
      <alignment horizontal="center" vertical="center" wrapText="1"/>
    </xf>
    <xf numFmtId="0" fontId="20" fillId="0" borderId="0"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36" fillId="4" borderId="3" xfId="0" applyFont="1" applyFill="1" applyBorder="1" applyAlignment="1">
      <alignment horizontal="center" vertical="center" wrapText="1"/>
    </xf>
    <xf numFmtId="0" fontId="36" fillId="4" borderId="5" xfId="0" applyFont="1" applyFill="1" applyBorder="1" applyAlignment="1">
      <alignment horizontal="center" vertical="center" wrapText="1"/>
    </xf>
    <xf numFmtId="0" fontId="36"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41" fillId="4" borderId="1" xfId="0" applyFont="1" applyFill="1" applyBorder="1" applyAlignment="1">
      <alignment horizontal="center" vertical="center" wrapText="1"/>
    </xf>
    <xf numFmtId="164" fontId="12" fillId="4" borderId="1" xfId="1" applyFont="1" applyFill="1" applyBorder="1" applyAlignment="1">
      <alignment horizontal="center" vertical="center" wrapText="1"/>
    </xf>
    <xf numFmtId="0" fontId="15" fillId="6" borderId="3"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2" xfId="0" applyFont="1" applyFill="1" applyBorder="1" applyAlignment="1">
      <alignment horizontal="center" vertical="center" wrapText="1"/>
    </xf>
    <xf numFmtId="43" fontId="15" fillId="11" borderId="3" xfId="0" applyNumberFormat="1" applyFont="1" applyFill="1" applyBorder="1" applyAlignment="1">
      <alignment horizontal="center" vertical="center" wrapText="1"/>
    </xf>
    <xf numFmtId="43" fontId="15" fillId="11" borderId="5" xfId="0" applyNumberFormat="1" applyFont="1" applyFill="1" applyBorder="1" applyAlignment="1">
      <alignment horizontal="center" vertical="center" wrapText="1"/>
    </xf>
    <xf numFmtId="43" fontId="15" fillId="11" borderId="2" xfId="0" applyNumberFormat="1" applyFont="1" applyFill="1" applyBorder="1" applyAlignment="1">
      <alignment horizontal="center" vertical="center" wrapText="1"/>
    </xf>
    <xf numFmtId="0" fontId="22" fillId="10" borderId="1" xfId="0" applyFont="1" applyFill="1" applyBorder="1" applyAlignment="1">
      <alignment horizontal="center" vertical="center" wrapText="1"/>
    </xf>
    <xf numFmtId="166" fontId="7" fillId="11" borderId="3" xfId="5" applyFont="1" applyFill="1" applyBorder="1" applyAlignment="1" applyProtection="1">
      <alignment horizontal="center" vertical="center" wrapText="1"/>
    </xf>
    <xf numFmtId="166" fontId="7" fillId="11" borderId="5" xfId="5" applyFont="1" applyFill="1" applyBorder="1" applyAlignment="1" applyProtection="1">
      <alignment horizontal="center" vertical="center" wrapText="1"/>
    </xf>
    <xf numFmtId="166" fontId="7" fillId="11" borderId="2" xfId="5" applyFont="1" applyFill="1" applyBorder="1" applyAlignment="1" applyProtection="1">
      <alignment horizontal="center" vertical="center" wrapText="1"/>
    </xf>
    <xf numFmtId="164" fontId="20" fillId="11" borderId="3" xfId="1" applyFont="1" applyFill="1" applyBorder="1" applyAlignment="1">
      <alignment horizontal="center" vertical="center" wrapText="1"/>
    </xf>
    <xf numFmtId="164" fontId="20" fillId="11" borderId="5" xfId="1" applyFont="1" applyFill="1" applyBorder="1" applyAlignment="1">
      <alignment horizontal="center" vertical="center" wrapText="1"/>
    </xf>
    <xf numFmtId="164" fontId="20" fillId="11" borderId="2" xfId="1" applyFont="1" applyFill="1" applyBorder="1" applyAlignment="1">
      <alignment horizontal="center" vertical="center" wrapText="1"/>
    </xf>
    <xf numFmtId="43" fontId="15" fillId="11" borderId="3" xfId="1" applyNumberFormat="1" applyFont="1" applyFill="1" applyBorder="1" applyAlignment="1">
      <alignment horizontal="center" vertical="center" wrapText="1"/>
    </xf>
    <xf numFmtId="43" fontId="15" fillId="11" borderId="5" xfId="1" applyNumberFormat="1" applyFont="1" applyFill="1" applyBorder="1" applyAlignment="1">
      <alignment horizontal="center" vertical="center" wrapText="1"/>
    </xf>
    <xf numFmtId="43" fontId="15" fillId="11" borderId="2" xfId="1" applyNumberFormat="1" applyFont="1" applyFill="1" applyBorder="1" applyAlignment="1">
      <alignment horizontal="center" vertical="center" wrapText="1"/>
    </xf>
    <xf numFmtId="0" fontId="41" fillId="4" borderId="1" xfId="0" applyFont="1" applyFill="1" applyBorder="1" applyAlignment="1">
      <alignment horizontal="center" vertical="top" wrapText="1"/>
    </xf>
    <xf numFmtId="164" fontId="15" fillId="11" borderId="3" xfId="1" applyFont="1" applyFill="1" applyBorder="1" applyAlignment="1">
      <alignment horizontal="center" vertical="center" wrapText="1"/>
    </xf>
    <xf numFmtId="164" fontId="15" fillId="11" borderId="5" xfId="1" applyFont="1" applyFill="1" applyBorder="1" applyAlignment="1">
      <alignment horizontal="center" vertical="center" wrapText="1"/>
    </xf>
    <xf numFmtId="164" fontId="15" fillId="11" borderId="2" xfId="1" applyFont="1" applyFill="1" applyBorder="1" applyAlignment="1">
      <alignment horizontal="center" vertical="center" wrapText="1"/>
    </xf>
    <xf numFmtId="43" fontId="26" fillId="11" borderId="3" xfId="1" applyNumberFormat="1" applyFont="1" applyFill="1" applyBorder="1" applyAlignment="1">
      <alignment horizontal="center" vertical="center" wrapText="1"/>
    </xf>
    <xf numFmtId="43" fontId="26" fillId="11" borderId="5" xfId="1" applyNumberFormat="1" applyFont="1" applyFill="1" applyBorder="1" applyAlignment="1">
      <alignment horizontal="center" vertical="center" wrapText="1"/>
    </xf>
    <xf numFmtId="43" fontId="26" fillId="11" borderId="2" xfId="1" applyNumberFormat="1" applyFont="1" applyFill="1" applyBorder="1" applyAlignment="1">
      <alignment horizontal="center" vertical="center" wrapText="1"/>
    </xf>
    <xf numFmtId="0" fontId="22" fillId="9" borderId="1" xfId="0" applyFont="1" applyFill="1" applyBorder="1" applyAlignment="1">
      <alignment horizontal="center" vertical="center" wrapText="1"/>
    </xf>
    <xf numFmtId="0" fontId="22" fillId="7" borderId="1" xfId="0" applyFont="1" applyFill="1" applyBorder="1" applyAlignment="1">
      <alignment horizontal="center" vertical="center" wrapText="1"/>
    </xf>
    <xf numFmtId="0" fontId="22" fillId="15" borderId="1" xfId="0" applyFont="1" applyFill="1" applyBorder="1" applyAlignment="1">
      <alignment horizontal="center" vertical="center" wrapText="1"/>
    </xf>
    <xf numFmtId="0" fontId="22" fillId="13" borderId="1" xfId="0" applyFont="1" applyFill="1" applyBorder="1" applyAlignment="1">
      <alignment horizontal="left"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22" fillId="8" borderId="1" xfId="0" applyFont="1" applyFill="1" applyBorder="1" applyAlignment="1">
      <alignment horizontal="left" vertical="center" wrapText="1"/>
    </xf>
  </cellXfs>
  <cellStyles count="13">
    <cellStyle name="Comma" xfId="1" builtinId="3"/>
    <cellStyle name="Comma 2" xfId="2"/>
    <cellStyle name="Comma 2 2" xfId="3"/>
    <cellStyle name="Comma 2 3" xfId="4"/>
    <cellStyle name="Comma 3" xfId="5"/>
    <cellStyle name="Comma 4" xfId="6"/>
    <cellStyle name="Comma 5" xfId="7"/>
    <cellStyle name="Explanatory Text 2" xfId="8"/>
    <cellStyle name="Normal" xfId="0" builtinId="0"/>
    <cellStyle name="Normal 2" xfId="9"/>
    <cellStyle name="Normal 2 2" xfId="10"/>
    <cellStyle name="xls-style-4 2" xfId="11"/>
    <cellStyle name="xls-style-5"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47625</xdr:colOff>
      <xdr:row>18</xdr:row>
      <xdr:rowOff>2276475</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000625" y="9677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524</xdr:row>
      <xdr:rowOff>0</xdr:rowOff>
    </xdr:from>
    <xdr:ext cx="184731"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000625" y="3423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26</xdr:row>
      <xdr:rowOff>2276475</xdr:rowOff>
    </xdr:from>
    <xdr:ext cx="184731" cy="264560"/>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000625" y="15573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27</xdr:row>
      <xdr:rowOff>2276475</xdr:rowOff>
    </xdr:from>
    <xdr:ext cx="184731" cy="264560"/>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000625" y="1618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524</xdr:row>
      <xdr:rowOff>0</xdr:rowOff>
    </xdr:from>
    <xdr:ext cx="184731" cy="264560"/>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5000625" y="3423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40</xdr:row>
      <xdr:rowOff>2276475</xdr:rowOff>
    </xdr:from>
    <xdr:ext cx="18473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000625" y="24460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47</xdr:row>
      <xdr:rowOff>2276475</xdr:rowOff>
    </xdr:from>
    <xdr:ext cx="184731"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5000625" y="2856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48</xdr:row>
      <xdr:rowOff>2276475</xdr:rowOff>
    </xdr:from>
    <xdr:ext cx="184731" cy="264560"/>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5000625" y="2919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54</xdr:row>
      <xdr:rowOff>2276475</xdr:rowOff>
    </xdr:from>
    <xdr:ext cx="184731" cy="264560"/>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000625" y="3272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524</xdr:row>
      <xdr:rowOff>0</xdr:rowOff>
    </xdr:from>
    <xdr:ext cx="184731" cy="264560"/>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000625" y="3423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56</xdr:row>
      <xdr:rowOff>2276475</xdr:rowOff>
    </xdr:from>
    <xdr:ext cx="184731" cy="264560"/>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5000625" y="336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24</xdr:row>
      <xdr:rowOff>2276475</xdr:rowOff>
    </xdr:from>
    <xdr:ext cx="184731" cy="264560"/>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5000625" y="1469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32</xdr:row>
      <xdr:rowOff>2276475</xdr:rowOff>
    </xdr:from>
    <xdr:ext cx="184731" cy="264560"/>
    <xdr:sp macro="" textlink="">
      <xdr:nvSpPr>
        <xdr:cNvPr id="14" name="TextBox 13">
          <a:extLst>
            <a:ext uri="{FF2B5EF4-FFF2-40B4-BE49-F238E27FC236}">
              <a16:creationId xmlns:a16="http://schemas.microsoft.com/office/drawing/2014/main" id="{00000000-0008-0000-0000-00000E000000}"/>
            </a:ext>
          </a:extLst>
        </xdr:cNvPr>
        <xdr:cNvSpPr txBox="1"/>
      </xdr:nvSpPr>
      <xdr:spPr>
        <a:xfrm>
          <a:off x="5000625" y="1952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33</xdr:row>
      <xdr:rowOff>2286000</xdr:rowOff>
    </xdr:from>
    <xdr:ext cx="184731" cy="274009"/>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5000625" y="20173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44</xdr:row>
      <xdr:rowOff>2276475</xdr:rowOff>
    </xdr:from>
    <xdr:ext cx="184731" cy="264560"/>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5000625" y="2697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45</xdr:row>
      <xdr:rowOff>2276475</xdr:rowOff>
    </xdr:from>
    <xdr:ext cx="184731" cy="264560"/>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5000625" y="27574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53</xdr:row>
      <xdr:rowOff>2276475</xdr:rowOff>
    </xdr:from>
    <xdr:ext cx="184731" cy="264560"/>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5000625" y="32099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54</xdr:row>
      <xdr:rowOff>2276475</xdr:rowOff>
    </xdr:from>
    <xdr:ext cx="184731" cy="264560"/>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5000625" y="3272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58</xdr:row>
      <xdr:rowOff>2276475</xdr:rowOff>
    </xdr:from>
    <xdr:ext cx="184731" cy="264560"/>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5000625" y="3495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59</xdr:row>
      <xdr:rowOff>2266950</xdr:rowOff>
    </xdr:from>
    <xdr:ext cx="184731" cy="264560"/>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5000625" y="3558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66</xdr:row>
      <xdr:rowOff>0</xdr:rowOff>
    </xdr:from>
    <xdr:ext cx="184731" cy="264560"/>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5000625" y="3945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21</xdr:row>
      <xdr:rowOff>2276475</xdr:rowOff>
    </xdr:from>
    <xdr:ext cx="184731" cy="264560"/>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5000625" y="12220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29</xdr:row>
      <xdr:rowOff>2276475</xdr:rowOff>
    </xdr:from>
    <xdr:ext cx="184731" cy="264560"/>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5000625" y="17487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30</xdr:row>
      <xdr:rowOff>2276475</xdr:rowOff>
    </xdr:from>
    <xdr:ext cx="184731" cy="274009"/>
    <xdr:sp macro="" textlink="">
      <xdr:nvSpPr>
        <xdr:cNvPr id="25" name="TextBox 24">
          <a:extLst>
            <a:ext uri="{FF2B5EF4-FFF2-40B4-BE49-F238E27FC236}">
              <a16:creationId xmlns:a16="http://schemas.microsoft.com/office/drawing/2014/main" id="{00000000-0008-0000-0000-000019000000}"/>
            </a:ext>
          </a:extLst>
        </xdr:cNvPr>
        <xdr:cNvSpPr txBox="1"/>
      </xdr:nvSpPr>
      <xdr:spPr>
        <a:xfrm>
          <a:off x="5000625" y="1801177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41</xdr:row>
      <xdr:rowOff>2276475</xdr:rowOff>
    </xdr:from>
    <xdr:ext cx="184731" cy="264560"/>
    <xdr:sp macro="" textlink="">
      <xdr:nvSpPr>
        <xdr:cNvPr id="26" name="TextBox 25">
          <a:extLst>
            <a:ext uri="{FF2B5EF4-FFF2-40B4-BE49-F238E27FC236}">
              <a16:creationId xmlns:a16="http://schemas.microsoft.com/office/drawing/2014/main" id="{00000000-0008-0000-0000-00001A000000}"/>
            </a:ext>
          </a:extLst>
        </xdr:cNvPr>
        <xdr:cNvSpPr txBox="1"/>
      </xdr:nvSpPr>
      <xdr:spPr>
        <a:xfrm>
          <a:off x="5000625" y="2508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42</xdr:row>
      <xdr:rowOff>2276475</xdr:rowOff>
    </xdr:from>
    <xdr:ext cx="184731" cy="264560"/>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5000625" y="2571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50</xdr:row>
      <xdr:rowOff>2276475</xdr:rowOff>
    </xdr:from>
    <xdr:ext cx="184731" cy="264560"/>
    <xdr:sp macro="" textlink="">
      <xdr:nvSpPr>
        <xdr:cNvPr id="28" name="TextBox 27">
          <a:extLst>
            <a:ext uri="{FF2B5EF4-FFF2-40B4-BE49-F238E27FC236}">
              <a16:creationId xmlns:a16="http://schemas.microsoft.com/office/drawing/2014/main" id="{00000000-0008-0000-0000-00001C000000}"/>
            </a:ext>
          </a:extLst>
        </xdr:cNvPr>
        <xdr:cNvSpPr txBox="1"/>
      </xdr:nvSpPr>
      <xdr:spPr>
        <a:xfrm>
          <a:off x="5000625" y="30451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51</xdr:row>
      <xdr:rowOff>2276475</xdr:rowOff>
    </xdr:from>
    <xdr:ext cx="184731" cy="264560"/>
    <xdr:sp macro="" textlink="">
      <xdr:nvSpPr>
        <xdr:cNvPr id="29" name="TextBox 28">
          <a:extLst>
            <a:ext uri="{FF2B5EF4-FFF2-40B4-BE49-F238E27FC236}">
              <a16:creationId xmlns:a16="http://schemas.microsoft.com/office/drawing/2014/main" id="{00000000-0008-0000-0000-00001D000000}"/>
            </a:ext>
          </a:extLst>
        </xdr:cNvPr>
        <xdr:cNvSpPr txBox="1"/>
      </xdr:nvSpPr>
      <xdr:spPr>
        <a:xfrm>
          <a:off x="5000625" y="3095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56</xdr:row>
      <xdr:rowOff>2276475</xdr:rowOff>
    </xdr:from>
    <xdr:ext cx="184731" cy="264560"/>
    <xdr:sp macro="" textlink="">
      <xdr:nvSpPr>
        <xdr:cNvPr id="30" name="TextBox 29">
          <a:extLst>
            <a:ext uri="{FF2B5EF4-FFF2-40B4-BE49-F238E27FC236}">
              <a16:creationId xmlns:a16="http://schemas.microsoft.com/office/drawing/2014/main" id="{00000000-0008-0000-0000-00001E000000}"/>
            </a:ext>
          </a:extLst>
        </xdr:cNvPr>
        <xdr:cNvSpPr txBox="1"/>
      </xdr:nvSpPr>
      <xdr:spPr>
        <a:xfrm>
          <a:off x="5000625" y="336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524</xdr:row>
      <xdr:rowOff>0</xdr:rowOff>
    </xdr:from>
    <xdr:ext cx="184731" cy="264560"/>
    <xdr:sp macro="" textlink="">
      <xdr:nvSpPr>
        <xdr:cNvPr id="31" name="TextBox 30">
          <a:extLst>
            <a:ext uri="{FF2B5EF4-FFF2-40B4-BE49-F238E27FC236}">
              <a16:creationId xmlns:a16="http://schemas.microsoft.com/office/drawing/2014/main" id="{00000000-0008-0000-0000-00001F000000}"/>
            </a:ext>
          </a:extLst>
        </xdr:cNvPr>
        <xdr:cNvSpPr txBox="1"/>
      </xdr:nvSpPr>
      <xdr:spPr>
        <a:xfrm>
          <a:off x="5000625" y="3423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58</xdr:row>
      <xdr:rowOff>2276475</xdr:rowOff>
    </xdr:from>
    <xdr:ext cx="184731" cy="264560"/>
    <xdr:sp macro="" textlink="">
      <xdr:nvSpPr>
        <xdr:cNvPr id="32" name="TextBox 31">
          <a:extLst>
            <a:ext uri="{FF2B5EF4-FFF2-40B4-BE49-F238E27FC236}">
              <a16:creationId xmlns:a16="http://schemas.microsoft.com/office/drawing/2014/main" id="{00000000-0008-0000-0000-000020000000}"/>
            </a:ext>
          </a:extLst>
        </xdr:cNvPr>
        <xdr:cNvSpPr txBox="1"/>
      </xdr:nvSpPr>
      <xdr:spPr>
        <a:xfrm>
          <a:off x="5000625" y="3495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27</xdr:row>
      <xdr:rowOff>2276475</xdr:rowOff>
    </xdr:from>
    <xdr:ext cx="184731" cy="264560"/>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5000625" y="16182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36</xdr:row>
      <xdr:rowOff>2276475</xdr:rowOff>
    </xdr:from>
    <xdr:ext cx="184731" cy="264560"/>
    <xdr:sp macro="" textlink="">
      <xdr:nvSpPr>
        <xdr:cNvPr id="34" name="TextBox 33">
          <a:extLst>
            <a:ext uri="{FF2B5EF4-FFF2-40B4-BE49-F238E27FC236}">
              <a16:creationId xmlns:a16="http://schemas.microsoft.com/office/drawing/2014/main" id="{00000000-0008-0000-0000-000022000000}"/>
            </a:ext>
          </a:extLst>
        </xdr:cNvPr>
        <xdr:cNvSpPr txBox="1"/>
      </xdr:nvSpPr>
      <xdr:spPr>
        <a:xfrm>
          <a:off x="5000625" y="2158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524</xdr:row>
      <xdr:rowOff>0</xdr:rowOff>
    </xdr:from>
    <xdr:ext cx="184731" cy="264560"/>
    <xdr:sp macro="" textlink="">
      <xdr:nvSpPr>
        <xdr:cNvPr id="35" name="TextBox 34">
          <a:extLst>
            <a:ext uri="{FF2B5EF4-FFF2-40B4-BE49-F238E27FC236}">
              <a16:creationId xmlns:a16="http://schemas.microsoft.com/office/drawing/2014/main" id="{00000000-0008-0000-0000-000023000000}"/>
            </a:ext>
          </a:extLst>
        </xdr:cNvPr>
        <xdr:cNvSpPr txBox="1"/>
      </xdr:nvSpPr>
      <xdr:spPr>
        <a:xfrm>
          <a:off x="5000625" y="3423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47</xdr:row>
      <xdr:rowOff>2276475</xdr:rowOff>
    </xdr:from>
    <xdr:ext cx="184731" cy="264560"/>
    <xdr:sp macro="" textlink="">
      <xdr:nvSpPr>
        <xdr:cNvPr id="36" name="TextBox 35">
          <a:extLst>
            <a:ext uri="{FF2B5EF4-FFF2-40B4-BE49-F238E27FC236}">
              <a16:creationId xmlns:a16="http://schemas.microsoft.com/office/drawing/2014/main" id="{00000000-0008-0000-0000-000024000000}"/>
            </a:ext>
          </a:extLst>
        </xdr:cNvPr>
        <xdr:cNvSpPr txBox="1"/>
      </xdr:nvSpPr>
      <xdr:spPr>
        <a:xfrm>
          <a:off x="5000625" y="28565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48</xdr:row>
      <xdr:rowOff>2276475</xdr:rowOff>
    </xdr:from>
    <xdr:ext cx="184731" cy="264560"/>
    <xdr:sp macro="" textlink="">
      <xdr:nvSpPr>
        <xdr:cNvPr id="37" name="TextBox 36">
          <a:extLst>
            <a:ext uri="{FF2B5EF4-FFF2-40B4-BE49-F238E27FC236}">
              <a16:creationId xmlns:a16="http://schemas.microsoft.com/office/drawing/2014/main" id="{00000000-0008-0000-0000-000025000000}"/>
            </a:ext>
          </a:extLst>
        </xdr:cNvPr>
        <xdr:cNvSpPr txBox="1"/>
      </xdr:nvSpPr>
      <xdr:spPr>
        <a:xfrm>
          <a:off x="5000625" y="29194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524</xdr:row>
      <xdr:rowOff>0</xdr:rowOff>
    </xdr:from>
    <xdr:ext cx="184731" cy="264560"/>
    <xdr:sp macro="" textlink="">
      <xdr:nvSpPr>
        <xdr:cNvPr id="38" name="TextBox 37">
          <a:extLst>
            <a:ext uri="{FF2B5EF4-FFF2-40B4-BE49-F238E27FC236}">
              <a16:creationId xmlns:a16="http://schemas.microsoft.com/office/drawing/2014/main" id="{00000000-0008-0000-0000-000026000000}"/>
            </a:ext>
          </a:extLst>
        </xdr:cNvPr>
        <xdr:cNvSpPr txBox="1"/>
      </xdr:nvSpPr>
      <xdr:spPr>
        <a:xfrm>
          <a:off x="5000625" y="342338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56</xdr:row>
      <xdr:rowOff>2276475</xdr:rowOff>
    </xdr:from>
    <xdr:ext cx="184731" cy="264560"/>
    <xdr:sp macro="" textlink="">
      <xdr:nvSpPr>
        <xdr:cNvPr id="39" name="TextBox 38">
          <a:extLst>
            <a:ext uri="{FF2B5EF4-FFF2-40B4-BE49-F238E27FC236}">
              <a16:creationId xmlns:a16="http://schemas.microsoft.com/office/drawing/2014/main" id="{00000000-0008-0000-0000-000027000000}"/>
            </a:ext>
          </a:extLst>
        </xdr:cNvPr>
        <xdr:cNvSpPr txBox="1"/>
      </xdr:nvSpPr>
      <xdr:spPr>
        <a:xfrm>
          <a:off x="5000625" y="3369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66</xdr:row>
      <xdr:rowOff>0</xdr:rowOff>
    </xdr:from>
    <xdr:ext cx="184731" cy="264560"/>
    <xdr:sp macro="" textlink="">
      <xdr:nvSpPr>
        <xdr:cNvPr id="40" name="TextBox 39">
          <a:extLst>
            <a:ext uri="{FF2B5EF4-FFF2-40B4-BE49-F238E27FC236}">
              <a16:creationId xmlns:a16="http://schemas.microsoft.com/office/drawing/2014/main" id="{00000000-0008-0000-0000-000028000000}"/>
            </a:ext>
          </a:extLst>
        </xdr:cNvPr>
        <xdr:cNvSpPr txBox="1"/>
      </xdr:nvSpPr>
      <xdr:spPr>
        <a:xfrm>
          <a:off x="5000625" y="3945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66</xdr:row>
      <xdr:rowOff>0</xdr:rowOff>
    </xdr:from>
    <xdr:ext cx="184731" cy="264560"/>
    <xdr:sp macro="" textlink="">
      <xdr:nvSpPr>
        <xdr:cNvPr id="41" name="TextBox 40">
          <a:extLst>
            <a:ext uri="{FF2B5EF4-FFF2-40B4-BE49-F238E27FC236}">
              <a16:creationId xmlns:a16="http://schemas.microsoft.com/office/drawing/2014/main" id="{00000000-0008-0000-0000-000029000000}"/>
            </a:ext>
          </a:extLst>
        </xdr:cNvPr>
        <xdr:cNvSpPr txBox="1"/>
      </xdr:nvSpPr>
      <xdr:spPr>
        <a:xfrm>
          <a:off x="5000625" y="39452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67</xdr:row>
      <xdr:rowOff>2276475</xdr:rowOff>
    </xdr:from>
    <xdr:ext cx="184731" cy="264560"/>
    <xdr:sp macro="" textlink="">
      <xdr:nvSpPr>
        <xdr:cNvPr id="42" name="TextBox 41">
          <a:extLst>
            <a:ext uri="{FF2B5EF4-FFF2-40B4-BE49-F238E27FC236}">
              <a16:creationId xmlns:a16="http://schemas.microsoft.com/office/drawing/2014/main" id="{00000000-0008-0000-0000-00002A000000}"/>
            </a:ext>
          </a:extLst>
        </xdr:cNvPr>
        <xdr:cNvSpPr txBox="1"/>
      </xdr:nvSpPr>
      <xdr:spPr>
        <a:xfrm>
          <a:off x="5000625" y="4042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58</xdr:row>
      <xdr:rowOff>2276475</xdr:rowOff>
    </xdr:from>
    <xdr:ext cx="184731" cy="264560"/>
    <xdr:sp macro="" textlink="">
      <xdr:nvSpPr>
        <xdr:cNvPr id="43" name="TextBox 42">
          <a:extLst>
            <a:ext uri="{FF2B5EF4-FFF2-40B4-BE49-F238E27FC236}">
              <a16:creationId xmlns:a16="http://schemas.microsoft.com/office/drawing/2014/main" id="{00000000-0008-0000-0000-00002B000000}"/>
            </a:ext>
          </a:extLst>
        </xdr:cNvPr>
        <xdr:cNvSpPr txBox="1"/>
      </xdr:nvSpPr>
      <xdr:spPr>
        <a:xfrm>
          <a:off x="5000625" y="3495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58</xdr:row>
      <xdr:rowOff>2276475</xdr:rowOff>
    </xdr:from>
    <xdr:ext cx="184731" cy="264560"/>
    <xdr:sp macro="" textlink="">
      <xdr:nvSpPr>
        <xdr:cNvPr id="44" name="TextBox 43">
          <a:extLst>
            <a:ext uri="{FF2B5EF4-FFF2-40B4-BE49-F238E27FC236}">
              <a16:creationId xmlns:a16="http://schemas.microsoft.com/office/drawing/2014/main" id="{00000000-0008-0000-0000-00002C000000}"/>
            </a:ext>
          </a:extLst>
        </xdr:cNvPr>
        <xdr:cNvSpPr txBox="1"/>
      </xdr:nvSpPr>
      <xdr:spPr>
        <a:xfrm>
          <a:off x="5000625" y="3495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10</xdr:col>
      <xdr:colOff>47625</xdr:colOff>
      <xdr:row>58</xdr:row>
      <xdr:rowOff>2276475</xdr:rowOff>
    </xdr:from>
    <xdr:ext cx="184731" cy="264560"/>
    <xdr:sp macro="" textlink="">
      <xdr:nvSpPr>
        <xdr:cNvPr id="45" name="TextBox 44">
          <a:extLst>
            <a:ext uri="{FF2B5EF4-FFF2-40B4-BE49-F238E27FC236}">
              <a16:creationId xmlns:a16="http://schemas.microsoft.com/office/drawing/2014/main" id="{00000000-0008-0000-0000-00002D000000}"/>
            </a:ext>
          </a:extLst>
        </xdr:cNvPr>
        <xdr:cNvSpPr txBox="1"/>
      </xdr:nvSpPr>
      <xdr:spPr>
        <a:xfrm>
          <a:off x="5000625" y="3495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568"/>
  <sheetViews>
    <sheetView tabSelected="1" topLeftCell="D10" zoomScale="73" zoomScaleNormal="73" workbookViewId="0">
      <pane ySplit="1845" topLeftCell="A154" activePane="bottomLeft"/>
      <selection activeCell="AC11" sqref="AC11"/>
      <selection pane="bottomLeft" activeCell="D156" sqref="D156"/>
    </sheetView>
  </sheetViews>
  <sheetFormatPr defaultColWidth="8.85546875" defaultRowHeight="17.25" x14ac:dyDescent="0.25"/>
  <cols>
    <col min="1" max="1" width="3.140625" style="12" hidden="1" customWidth="1"/>
    <col min="2" max="3" width="6.7109375" style="51" hidden="1" customWidth="1"/>
    <col min="4" max="4" width="6.7109375" style="51" customWidth="1"/>
    <col min="5" max="5" width="16" style="239" customWidth="1"/>
    <col min="6" max="6" width="11.85546875" style="12" hidden="1" customWidth="1"/>
    <col min="7" max="7" width="35.28515625" style="53" customWidth="1"/>
    <col min="8" max="8" width="16.7109375" style="12" hidden="1" customWidth="1"/>
    <col min="9" max="9" width="17" style="12" customWidth="1"/>
    <col min="10" max="10" width="11.85546875" style="12" hidden="1" customWidth="1"/>
    <col min="11" max="11" width="15.7109375" style="12" hidden="1" customWidth="1"/>
    <col min="12" max="12" width="17.42578125" style="53" customWidth="1"/>
    <col min="13" max="13" width="7.7109375" style="12" customWidth="1"/>
    <col min="14" max="14" width="7.5703125" style="53" customWidth="1"/>
    <col min="15" max="15" width="11.140625" style="51" customWidth="1"/>
    <col min="16" max="16" width="9.140625" style="51" customWidth="1"/>
    <col min="17" max="17" width="7.7109375" style="51" customWidth="1"/>
    <col min="18" max="18" width="8.28515625" style="51" customWidth="1"/>
    <col min="19" max="19" width="15.7109375" style="119" hidden="1" customWidth="1"/>
    <col min="20" max="20" width="21.5703125" style="119" hidden="1" customWidth="1"/>
    <col min="21" max="22" width="17.140625" style="119" hidden="1" customWidth="1"/>
    <col min="23" max="23" width="16.28515625" style="120" hidden="1" customWidth="1"/>
    <col min="24" max="24" width="14.85546875" style="119" hidden="1" customWidth="1"/>
    <col min="25" max="25" width="15.7109375" style="119" hidden="1" customWidth="1"/>
    <col min="26" max="26" width="24" style="119" customWidth="1"/>
    <col min="27" max="27" width="18" style="120" customWidth="1"/>
    <col min="28" max="28" width="19.28515625" style="253" customWidth="1"/>
    <col min="29" max="29" width="17.42578125" style="119" customWidth="1"/>
    <col min="30" max="30" width="19.85546875" style="214" customWidth="1"/>
    <col min="31" max="31" width="19.140625" style="257" customWidth="1"/>
    <col min="32" max="32" width="23.5703125" style="258" customWidth="1"/>
    <col min="33" max="33" width="18.28515625" style="258" customWidth="1"/>
    <col min="34" max="34" width="11.85546875" style="12" customWidth="1"/>
    <col min="35" max="35" width="11.140625" style="12" customWidth="1"/>
    <col min="36" max="36" width="10.85546875" style="12" customWidth="1"/>
    <col min="37" max="37" width="11.42578125" style="12" customWidth="1"/>
    <col min="38" max="38" width="12" style="12" customWidth="1"/>
    <col min="39" max="16384" width="8.85546875" style="12"/>
  </cols>
  <sheetData>
    <row r="1" spans="1:38" s="52" customFormat="1" ht="15" x14ac:dyDescent="0.25">
      <c r="B1" s="424" t="s">
        <v>0</v>
      </c>
      <c r="C1" s="424"/>
      <c r="D1" s="424"/>
      <c r="E1" s="424"/>
      <c r="F1" s="424"/>
      <c r="G1" s="424"/>
      <c r="H1" s="424"/>
      <c r="I1" s="424"/>
      <c r="J1" s="424"/>
      <c r="K1" s="424"/>
      <c r="L1" s="424"/>
      <c r="M1" s="424"/>
      <c r="N1" s="424"/>
      <c r="O1" s="424"/>
      <c r="P1" s="424"/>
      <c r="Q1" s="424"/>
      <c r="R1" s="424"/>
      <c r="S1" s="424"/>
      <c r="T1" s="424"/>
      <c r="U1" s="424"/>
      <c r="V1" s="424"/>
      <c r="W1" s="424"/>
      <c r="X1" s="424"/>
      <c r="Y1" s="424"/>
      <c r="Z1" s="424"/>
      <c r="AA1" s="424"/>
      <c r="AB1" s="424"/>
      <c r="AC1" s="424"/>
      <c r="AD1" s="424"/>
      <c r="AE1" s="424"/>
      <c r="AF1" s="424"/>
      <c r="AG1" s="424"/>
      <c r="AH1" s="334"/>
      <c r="AI1" s="334"/>
      <c r="AJ1" s="334"/>
      <c r="AK1" s="334"/>
      <c r="AL1" s="334"/>
    </row>
    <row r="2" spans="1:38" s="52" customFormat="1" ht="15" x14ac:dyDescent="0.25">
      <c r="B2" s="424" t="s">
        <v>2144</v>
      </c>
      <c r="C2" s="424"/>
      <c r="D2" s="424"/>
      <c r="E2" s="424"/>
      <c r="F2" s="424"/>
      <c r="G2" s="424"/>
      <c r="H2" s="424"/>
      <c r="I2" s="424"/>
      <c r="J2" s="424"/>
      <c r="K2" s="424"/>
      <c r="L2" s="424"/>
      <c r="M2" s="424"/>
      <c r="N2" s="424"/>
      <c r="O2" s="424"/>
      <c r="P2" s="424"/>
      <c r="Q2" s="424"/>
      <c r="R2" s="424"/>
      <c r="S2" s="424"/>
      <c r="T2" s="424"/>
      <c r="U2" s="424"/>
      <c r="V2" s="424"/>
      <c r="W2" s="424"/>
      <c r="X2" s="424"/>
      <c r="Y2" s="424"/>
      <c r="Z2" s="424"/>
      <c r="AA2" s="424"/>
      <c r="AB2" s="424"/>
      <c r="AC2" s="424"/>
      <c r="AD2" s="424"/>
      <c r="AE2" s="424"/>
      <c r="AF2" s="424"/>
      <c r="AG2" s="424"/>
      <c r="AH2" s="334"/>
      <c r="AI2" s="334"/>
      <c r="AJ2" s="334"/>
      <c r="AK2" s="334"/>
      <c r="AL2" s="334"/>
    </row>
    <row r="3" spans="1:38" s="165" customFormat="1" ht="15" x14ac:dyDescent="0.25">
      <c r="B3" s="338"/>
      <c r="C3" s="338"/>
      <c r="D3" s="338"/>
      <c r="E3" s="425" t="s">
        <v>2139</v>
      </c>
      <c r="F3" s="425"/>
      <c r="G3" s="425"/>
      <c r="H3" s="425"/>
      <c r="I3" s="425"/>
      <c r="J3" s="425"/>
      <c r="K3" s="425"/>
      <c r="L3" s="425"/>
      <c r="M3" s="425"/>
      <c r="N3" s="425"/>
      <c r="O3" s="425"/>
      <c r="P3" s="425"/>
      <c r="Q3" s="425"/>
      <c r="R3" s="425"/>
      <c r="S3" s="425"/>
      <c r="T3" s="425"/>
      <c r="U3" s="425"/>
      <c r="V3" s="425"/>
      <c r="W3" s="425"/>
      <c r="X3" s="425"/>
      <c r="Y3" s="425"/>
      <c r="Z3" s="425"/>
      <c r="AA3" s="425"/>
      <c r="AB3" s="425"/>
      <c r="AC3" s="425"/>
      <c r="AD3" s="425"/>
      <c r="AE3" s="425"/>
      <c r="AF3" s="425"/>
      <c r="AG3" s="425"/>
      <c r="AH3" s="338"/>
      <c r="AI3" s="338"/>
      <c r="AJ3" s="338"/>
      <c r="AK3" s="338"/>
      <c r="AL3" s="338"/>
    </row>
    <row r="4" spans="1:38" s="52" customFormat="1" x14ac:dyDescent="0.25">
      <c r="B4" s="164"/>
      <c r="C4" s="164"/>
      <c r="D4" s="337"/>
      <c r="E4" s="222"/>
      <c r="F4" s="164"/>
      <c r="G4" s="337"/>
      <c r="H4" s="164"/>
      <c r="I4" s="337"/>
      <c r="J4" s="164"/>
      <c r="K4" s="337"/>
      <c r="L4" s="337"/>
      <c r="M4" s="164"/>
      <c r="N4" s="164"/>
      <c r="O4" s="164"/>
      <c r="P4" s="164"/>
      <c r="Q4" s="164"/>
      <c r="R4" s="164"/>
      <c r="S4" s="164"/>
      <c r="T4" s="164"/>
      <c r="U4" s="164"/>
      <c r="V4" s="164"/>
      <c r="W4" s="164"/>
      <c r="X4" s="164"/>
      <c r="Y4" s="164"/>
      <c r="Z4" s="337"/>
      <c r="AA4" s="337"/>
      <c r="AB4" s="249"/>
      <c r="AC4" s="337"/>
      <c r="AD4" s="338"/>
      <c r="AE4" s="249"/>
      <c r="AF4" s="249"/>
      <c r="AG4" s="249"/>
      <c r="AH4" s="336"/>
      <c r="AI4" s="336"/>
      <c r="AJ4" s="336"/>
      <c r="AK4" s="336"/>
      <c r="AL4" s="336"/>
    </row>
    <row r="5" spans="1:38" s="52" customFormat="1" ht="38.25" customHeight="1" x14ac:dyDescent="0.25">
      <c r="B5" s="426" t="s">
        <v>1</v>
      </c>
      <c r="C5" s="426" t="s">
        <v>2</v>
      </c>
      <c r="D5" s="184"/>
      <c r="E5" s="427" t="s">
        <v>3</v>
      </c>
      <c r="F5" s="423" t="s">
        <v>4</v>
      </c>
      <c r="G5" s="430" t="s">
        <v>5</v>
      </c>
      <c r="H5" s="423" t="s">
        <v>6</v>
      </c>
      <c r="I5" s="430" t="s">
        <v>7</v>
      </c>
      <c r="J5" s="423" t="s">
        <v>8</v>
      </c>
      <c r="K5" s="430" t="s">
        <v>9</v>
      </c>
      <c r="L5" s="430" t="s">
        <v>10</v>
      </c>
      <c r="M5" s="426" t="s">
        <v>11</v>
      </c>
      <c r="N5" s="426" t="s">
        <v>12</v>
      </c>
      <c r="O5" s="426" t="s">
        <v>21</v>
      </c>
      <c r="P5" s="426" t="s">
        <v>22</v>
      </c>
      <c r="Q5" s="451" t="s">
        <v>19</v>
      </c>
      <c r="R5" s="451"/>
      <c r="S5" s="149" t="s">
        <v>20</v>
      </c>
      <c r="T5" s="149"/>
      <c r="U5" s="149"/>
      <c r="V5" s="149"/>
      <c r="W5" s="149"/>
      <c r="X5" s="149"/>
      <c r="Y5" s="149"/>
      <c r="Z5" s="452" t="s">
        <v>1559</v>
      </c>
      <c r="AA5" s="452" t="s">
        <v>1552</v>
      </c>
      <c r="AB5" s="455" t="s">
        <v>1553</v>
      </c>
      <c r="AC5" s="442" t="s">
        <v>2143</v>
      </c>
      <c r="AD5" s="445" t="s">
        <v>1567</v>
      </c>
      <c r="AE5" s="448" t="s">
        <v>1557</v>
      </c>
      <c r="AF5" s="448" t="s">
        <v>1558</v>
      </c>
      <c r="AG5" s="438" t="s">
        <v>1554</v>
      </c>
      <c r="AH5" s="435" t="s">
        <v>1709</v>
      </c>
      <c r="AI5" s="435" t="s">
        <v>1710</v>
      </c>
      <c r="AJ5" s="435" t="s">
        <v>1711</v>
      </c>
      <c r="AK5" s="435" t="s">
        <v>1712</v>
      </c>
      <c r="AL5" s="435" t="s">
        <v>1555</v>
      </c>
    </row>
    <row r="6" spans="1:38" s="52" customFormat="1" ht="21.6" customHeight="1" x14ac:dyDescent="0.25">
      <c r="B6" s="426"/>
      <c r="C6" s="426"/>
      <c r="D6" s="185"/>
      <c r="E6" s="428"/>
      <c r="F6" s="423"/>
      <c r="G6" s="431"/>
      <c r="H6" s="423"/>
      <c r="I6" s="431"/>
      <c r="J6" s="423"/>
      <c r="K6" s="431"/>
      <c r="L6" s="431"/>
      <c r="M6" s="426"/>
      <c r="N6" s="426"/>
      <c r="O6" s="426"/>
      <c r="P6" s="426"/>
      <c r="Q6" s="433" t="s">
        <v>13</v>
      </c>
      <c r="R6" s="433" t="s">
        <v>14</v>
      </c>
      <c r="S6" s="434" t="s">
        <v>15</v>
      </c>
      <c r="T6" s="434" t="s">
        <v>16</v>
      </c>
      <c r="U6" s="434" t="s">
        <v>17</v>
      </c>
      <c r="V6" s="434" t="s">
        <v>1066</v>
      </c>
      <c r="W6" s="434" t="s">
        <v>18</v>
      </c>
      <c r="X6" s="434"/>
      <c r="Y6" s="434"/>
      <c r="Z6" s="453"/>
      <c r="AA6" s="453"/>
      <c r="AB6" s="456"/>
      <c r="AC6" s="443"/>
      <c r="AD6" s="446"/>
      <c r="AE6" s="449"/>
      <c r="AF6" s="449"/>
      <c r="AG6" s="439"/>
      <c r="AH6" s="436"/>
      <c r="AI6" s="436"/>
      <c r="AJ6" s="436"/>
      <c r="AK6" s="436"/>
      <c r="AL6" s="436"/>
    </row>
    <row r="7" spans="1:38" s="52" customFormat="1" ht="3" customHeight="1" x14ac:dyDescent="0.25">
      <c r="B7" s="426"/>
      <c r="C7" s="426"/>
      <c r="D7" s="185"/>
      <c r="E7" s="428"/>
      <c r="F7" s="423"/>
      <c r="G7" s="431"/>
      <c r="H7" s="423"/>
      <c r="I7" s="431"/>
      <c r="J7" s="423"/>
      <c r="K7" s="431"/>
      <c r="L7" s="431"/>
      <c r="M7" s="426"/>
      <c r="N7" s="426"/>
      <c r="O7" s="426"/>
      <c r="P7" s="426"/>
      <c r="Q7" s="433"/>
      <c r="R7" s="433"/>
      <c r="S7" s="434"/>
      <c r="T7" s="434"/>
      <c r="U7" s="434"/>
      <c r="V7" s="434"/>
      <c r="W7" s="99" t="s">
        <v>1501</v>
      </c>
      <c r="X7" s="339" t="s">
        <v>1502</v>
      </c>
      <c r="Y7" s="339" t="s">
        <v>1503</v>
      </c>
      <c r="Z7" s="454"/>
      <c r="AA7" s="454"/>
      <c r="AB7" s="457"/>
      <c r="AC7" s="444"/>
      <c r="AD7" s="447"/>
      <c r="AE7" s="450"/>
      <c r="AF7" s="450"/>
      <c r="AG7" s="440"/>
      <c r="AH7" s="436"/>
      <c r="AI7" s="436"/>
      <c r="AJ7" s="436"/>
      <c r="AK7" s="436"/>
      <c r="AL7" s="436"/>
    </row>
    <row r="8" spans="1:38" s="52" customFormat="1" ht="17.25" customHeight="1" x14ac:dyDescent="0.25">
      <c r="B8" s="333"/>
      <c r="C8" s="333"/>
      <c r="D8" s="185"/>
      <c r="E8" s="428"/>
      <c r="F8" s="333"/>
      <c r="G8" s="431"/>
      <c r="H8" s="333"/>
      <c r="I8" s="431"/>
      <c r="J8" s="333"/>
      <c r="K8" s="431"/>
      <c r="L8" s="431"/>
      <c r="M8" s="333"/>
      <c r="N8" s="333"/>
      <c r="O8" s="333"/>
      <c r="P8" s="333"/>
      <c r="Q8" s="333"/>
      <c r="R8" s="333"/>
      <c r="S8" s="339"/>
      <c r="T8" s="339"/>
      <c r="U8" s="339"/>
      <c r="V8" s="339"/>
      <c r="W8" s="99"/>
      <c r="X8" s="339"/>
      <c r="Y8" s="339"/>
      <c r="Z8" s="417" t="s">
        <v>1556</v>
      </c>
      <c r="AA8" s="418"/>
      <c r="AB8" s="419"/>
      <c r="AC8" s="417" t="s">
        <v>1560</v>
      </c>
      <c r="AD8" s="420" t="s">
        <v>1568</v>
      </c>
      <c r="AE8" s="421" t="s">
        <v>1569</v>
      </c>
      <c r="AF8" s="422" t="s">
        <v>1566</v>
      </c>
      <c r="AG8" s="422" t="s">
        <v>2142</v>
      </c>
      <c r="AH8" s="437"/>
      <c r="AI8" s="437"/>
      <c r="AJ8" s="437"/>
      <c r="AK8" s="437"/>
      <c r="AL8" s="437"/>
    </row>
    <row r="9" spans="1:38" s="38" customFormat="1" ht="31.5" customHeight="1" x14ac:dyDescent="0.25">
      <c r="B9" s="3"/>
      <c r="C9" s="23"/>
      <c r="D9" s="186"/>
      <c r="E9" s="429"/>
      <c r="F9" s="24"/>
      <c r="G9" s="432"/>
      <c r="H9" s="108"/>
      <c r="I9" s="432"/>
      <c r="J9" s="4"/>
      <c r="K9" s="432"/>
      <c r="L9" s="432"/>
      <c r="M9" s="4"/>
      <c r="N9" s="68"/>
      <c r="O9" s="2"/>
      <c r="P9" s="3"/>
      <c r="Q9" s="3"/>
      <c r="R9" s="3"/>
      <c r="S9" s="100"/>
      <c r="T9" s="100"/>
      <c r="U9" s="100"/>
      <c r="V9" s="100"/>
      <c r="W9" s="54"/>
      <c r="X9" s="100"/>
      <c r="Y9" s="100"/>
      <c r="Z9" s="54"/>
      <c r="AA9" s="54"/>
      <c r="AB9" s="250"/>
      <c r="AC9" s="54"/>
      <c r="AD9" s="35"/>
      <c r="AE9" s="241"/>
      <c r="AF9" s="254"/>
      <c r="AG9" s="254">
        <v>0</v>
      </c>
      <c r="AH9" s="196"/>
      <c r="AI9" s="196"/>
      <c r="AJ9" s="196"/>
      <c r="AK9" s="196"/>
      <c r="AL9" s="196"/>
    </row>
    <row r="10" spans="1:38" ht="46.5" customHeight="1" x14ac:dyDescent="0.25">
      <c r="A10" s="12">
        <v>1</v>
      </c>
      <c r="B10" s="3">
        <v>1</v>
      </c>
      <c r="C10" s="3">
        <v>1</v>
      </c>
      <c r="D10" s="3">
        <v>1</v>
      </c>
      <c r="E10" s="223" t="s">
        <v>1076</v>
      </c>
      <c r="F10" s="1" t="s">
        <v>1385</v>
      </c>
      <c r="G10" s="65" t="s">
        <v>104</v>
      </c>
      <c r="H10" s="1" t="s">
        <v>1561</v>
      </c>
      <c r="I10" s="1" t="s">
        <v>32</v>
      </c>
      <c r="J10" s="1" t="s">
        <v>41</v>
      </c>
      <c r="K10" s="8" t="s">
        <v>105</v>
      </c>
      <c r="L10" s="65" t="s">
        <v>106</v>
      </c>
      <c r="M10" s="1" t="s">
        <v>51</v>
      </c>
      <c r="N10" s="65" t="s">
        <v>65</v>
      </c>
      <c r="O10" s="2">
        <v>10000</v>
      </c>
      <c r="P10" s="3" t="s">
        <v>107</v>
      </c>
      <c r="Q10" s="3">
        <v>7</v>
      </c>
      <c r="R10" s="3" t="s">
        <v>108</v>
      </c>
      <c r="S10" s="100">
        <v>500000</v>
      </c>
      <c r="T10" s="100">
        <v>500000</v>
      </c>
      <c r="U10" s="100">
        <v>500000</v>
      </c>
      <c r="V10" s="100">
        <v>500000</v>
      </c>
      <c r="W10" s="54">
        <v>500000</v>
      </c>
      <c r="X10" s="100"/>
      <c r="Y10" s="100">
        <f>SUM(W10:X10)</f>
        <v>500000</v>
      </c>
      <c r="Z10" s="54">
        <v>500000</v>
      </c>
      <c r="AA10" s="54"/>
      <c r="AB10" s="241"/>
      <c r="AC10" s="54">
        <f t="shared" ref="AC10:AC16" si="0">SUM(Z10:AB10)</f>
        <v>500000</v>
      </c>
      <c r="AD10" s="35">
        <v>500000</v>
      </c>
      <c r="AE10" s="241">
        <f>+AC10-AD10</f>
        <v>0</v>
      </c>
      <c r="AF10" s="254">
        <v>500000</v>
      </c>
      <c r="AG10" s="254">
        <f>+AD10-AF10</f>
        <v>0</v>
      </c>
      <c r="AH10" s="208"/>
      <c r="AI10" s="208">
        <v>1</v>
      </c>
      <c r="AK10" s="208"/>
      <c r="AL10" s="208">
        <f>SUM(AH10:AK10)</f>
        <v>1</v>
      </c>
    </row>
    <row r="11" spans="1:38" ht="60.75" customHeight="1" x14ac:dyDescent="0.25">
      <c r="A11" s="12">
        <v>1</v>
      </c>
      <c r="B11" s="3">
        <v>2</v>
      </c>
      <c r="C11" s="3">
        <v>2</v>
      </c>
      <c r="D11" s="3">
        <v>1</v>
      </c>
      <c r="E11" s="223" t="s">
        <v>1078</v>
      </c>
      <c r="F11" s="1" t="s">
        <v>1385</v>
      </c>
      <c r="G11" s="65" t="s">
        <v>109</v>
      </c>
      <c r="H11" s="1" t="s">
        <v>1449</v>
      </c>
      <c r="I11" s="1" t="s">
        <v>32</v>
      </c>
      <c r="J11" s="1" t="s">
        <v>41</v>
      </c>
      <c r="K11" s="8" t="s">
        <v>110</v>
      </c>
      <c r="L11" s="65" t="s">
        <v>111</v>
      </c>
      <c r="M11" s="1" t="s">
        <v>48</v>
      </c>
      <c r="N11" s="65" t="s">
        <v>65</v>
      </c>
      <c r="O11" s="2">
        <v>50000</v>
      </c>
      <c r="P11" s="3" t="s">
        <v>107</v>
      </c>
      <c r="Q11" s="3">
        <v>7</v>
      </c>
      <c r="R11" s="3" t="s">
        <v>112</v>
      </c>
      <c r="S11" s="100">
        <v>400520</v>
      </c>
      <c r="T11" s="100">
        <v>400000</v>
      </c>
      <c r="U11" s="100">
        <v>400000</v>
      </c>
      <c r="V11" s="100">
        <v>400000</v>
      </c>
      <c r="W11" s="54">
        <v>400000</v>
      </c>
      <c r="X11" s="100"/>
      <c r="Y11" s="100">
        <f t="shared" ref="Y11:Y16" si="1">SUM(W11:X11)</f>
        <v>400000</v>
      </c>
      <c r="Z11" s="54">
        <v>400000</v>
      </c>
      <c r="AA11" s="54"/>
      <c r="AB11" s="241">
        <v>-400000</v>
      </c>
      <c r="AC11" s="54">
        <f t="shared" si="0"/>
        <v>0</v>
      </c>
      <c r="AD11" s="35">
        <v>0</v>
      </c>
      <c r="AE11" s="241">
        <f t="shared" ref="AE11:AE74" si="2">+AC11-AD11</f>
        <v>0</v>
      </c>
      <c r="AF11" s="254">
        <v>0</v>
      </c>
      <c r="AG11" s="254">
        <f t="shared" ref="AG11:AG74" si="3">+AD11-AF11</f>
        <v>0</v>
      </c>
      <c r="AH11" s="208"/>
      <c r="AI11" s="208"/>
      <c r="AK11" s="208">
        <v>1</v>
      </c>
      <c r="AL11" s="208">
        <f>SUM(AH11:AK11)</f>
        <v>1</v>
      </c>
    </row>
    <row r="12" spans="1:38" ht="69.75" customHeight="1" x14ac:dyDescent="0.25">
      <c r="A12" s="12">
        <v>1</v>
      </c>
      <c r="B12" s="3">
        <v>1</v>
      </c>
      <c r="C12" s="3">
        <v>1</v>
      </c>
      <c r="D12" s="3">
        <v>1</v>
      </c>
      <c r="E12" s="342" t="s">
        <v>1077</v>
      </c>
      <c r="F12" s="15" t="s">
        <v>1385</v>
      </c>
      <c r="G12" s="67" t="s">
        <v>113</v>
      </c>
      <c r="H12" s="1" t="s">
        <v>114</v>
      </c>
      <c r="I12" s="1" t="s">
        <v>32</v>
      </c>
      <c r="J12" s="1" t="s">
        <v>42</v>
      </c>
      <c r="K12" s="8" t="s">
        <v>1639</v>
      </c>
      <c r="L12" s="65" t="s">
        <v>116</v>
      </c>
      <c r="M12" s="1" t="s">
        <v>45</v>
      </c>
      <c r="N12" s="65" t="s">
        <v>65</v>
      </c>
      <c r="O12" s="2">
        <v>50000</v>
      </c>
      <c r="P12" s="3" t="s">
        <v>107</v>
      </c>
      <c r="Q12" s="3">
        <v>11</v>
      </c>
      <c r="R12" s="3" t="s">
        <v>117</v>
      </c>
      <c r="S12" s="100">
        <v>400000</v>
      </c>
      <c r="T12" s="100">
        <v>400000</v>
      </c>
      <c r="U12" s="100">
        <v>400000</v>
      </c>
      <c r="V12" s="100">
        <v>400000</v>
      </c>
      <c r="W12" s="54">
        <v>400000</v>
      </c>
      <c r="X12" s="100"/>
      <c r="Y12" s="100">
        <f t="shared" si="1"/>
        <v>400000</v>
      </c>
      <c r="Z12" s="54">
        <v>400000</v>
      </c>
      <c r="AA12" s="54"/>
      <c r="AB12" s="241"/>
      <c r="AC12" s="54">
        <f t="shared" si="0"/>
        <v>400000</v>
      </c>
      <c r="AD12" s="35">
        <v>400000</v>
      </c>
      <c r="AE12" s="241">
        <f t="shared" si="2"/>
        <v>0</v>
      </c>
      <c r="AF12" s="254">
        <v>360000</v>
      </c>
      <c r="AG12" s="254">
        <f t="shared" si="3"/>
        <v>40000</v>
      </c>
      <c r="AI12" s="208">
        <v>1</v>
      </c>
      <c r="AK12" s="208"/>
      <c r="AL12" s="208">
        <f>SUM(AI12:AK12)</f>
        <v>1</v>
      </c>
    </row>
    <row r="13" spans="1:38" ht="41.25" customHeight="1" x14ac:dyDescent="0.25">
      <c r="A13" s="12">
        <v>1</v>
      </c>
      <c r="B13" s="3">
        <v>1</v>
      </c>
      <c r="C13" s="3">
        <v>1</v>
      </c>
      <c r="D13" s="3">
        <v>1</v>
      </c>
      <c r="E13" s="342" t="s">
        <v>1079</v>
      </c>
      <c r="F13" s="15" t="s">
        <v>1385</v>
      </c>
      <c r="G13" s="67" t="s">
        <v>118</v>
      </c>
      <c r="H13" s="1" t="s">
        <v>987</v>
      </c>
      <c r="I13" s="1" t="s">
        <v>29</v>
      </c>
      <c r="J13" s="1" t="s">
        <v>38</v>
      </c>
      <c r="K13" s="13" t="s">
        <v>1494</v>
      </c>
      <c r="L13" s="65" t="s">
        <v>119</v>
      </c>
      <c r="M13" s="1" t="s">
        <v>47</v>
      </c>
      <c r="N13" s="65" t="s">
        <v>65</v>
      </c>
      <c r="O13" s="3">
        <v>50</v>
      </c>
      <c r="P13" s="3">
        <v>3</v>
      </c>
      <c r="Q13" s="3">
        <v>2</v>
      </c>
      <c r="R13" s="3" t="s">
        <v>120</v>
      </c>
      <c r="S13" s="100">
        <v>380000</v>
      </c>
      <c r="T13" s="100">
        <v>380000</v>
      </c>
      <c r="U13" s="100">
        <v>380000</v>
      </c>
      <c r="V13" s="100">
        <v>380000</v>
      </c>
      <c r="W13" s="54">
        <v>380000</v>
      </c>
      <c r="X13" s="100"/>
      <c r="Y13" s="100">
        <f t="shared" si="1"/>
        <v>380000</v>
      </c>
      <c r="Z13" s="54">
        <v>380000</v>
      </c>
      <c r="AA13" s="54"/>
      <c r="AB13" s="241">
        <v>-380000</v>
      </c>
      <c r="AC13" s="54">
        <f t="shared" si="0"/>
        <v>0</v>
      </c>
      <c r="AD13" s="35">
        <v>0</v>
      </c>
      <c r="AE13" s="241">
        <f t="shared" si="2"/>
        <v>0</v>
      </c>
      <c r="AF13" s="254">
        <v>0</v>
      </c>
      <c r="AG13" s="254">
        <f t="shared" si="3"/>
        <v>0</v>
      </c>
      <c r="AH13" s="208"/>
      <c r="AI13" s="208"/>
      <c r="AK13" s="208">
        <v>1</v>
      </c>
      <c r="AL13" s="208">
        <f>SUM(AH13:AK13)</f>
        <v>1</v>
      </c>
    </row>
    <row r="14" spans="1:38" ht="44.25" customHeight="1" x14ac:dyDescent="0.25">
      <c r="A14" s="12">
        <v>1</v>
      </c>
      <c r="B14" s="3">
        <v>1</v>
      </c>
      <c r="C14" s="3">
        <v>1</v>
      </c>
      <c r="D14" s="3">
        <v>1</v>
      </c>
      <c r="E14" s="342" t="s">
        <v>1080</v>
      </c>
      <c r="F14" s="15" t="s">
        <v>1385</v>
      </c>
      <c r="G14" s="67" t="s">
        <v>118</v>
      </c>
      <c r="H14" s="1" t="s">
        <v>987</v>
      </c>
      <c r="I14" s="1" t="s">
        <v>29</v>
      </c>
      <c r="J14" s="1" t="s">
        <v>38</v>
      </c>
      <c r="K14" s="13" t="s">
        <v>1494</v>
      </c>
      <c r="L14" s="65" t="s">
        <v>121</v>
      </c>
      <c r="M14" s="1" t="s">
        <v>47</v>
      </c>
      <c r="N14" s="65" t="s">
        <v>65</v>
      </c>
      <c r="O14" s="3">
        <v>50</v>
      </c>
      <c r="P14" s="3">
        <v>3</v>
      </c>
      <c r="Q14" s="3" t="s">
        <v>87</v>
      </c>
      <c r="R14" s="3" t="s">
        <v>122</v>
      </c>
      <c r="S14" s="100">
        <v>240000</v>
      </c>
      <c r="T14" s="100">
        <v>240000</v>
      </c>
      <c r="U14" s="100">
        <v>240000</v>
      </c>
      <c r="V14" s="100">
        <v>240000</v>
      </c>
      <c r="W14" s="54">
        <v>240000</v>
      </c>
      <c r="X14" s="100"/>
      <c r="Y14" s="100">
        <f t="shared" si="1"/>
        <v>240000</v>
      </c>
      <c r="Z14" s="54">
        <v>240000</v>
      </c>
      <c r="AA14" s="54"/>
      <c r="AB14" s="241">
        <v>-240000</v>
      </c>
      <c r="AC14" s="54">
        <f t="shared" si="0"/>
        <v>0</v>
      </c>
      <c r="AD14" s="35">
        <v>0</v>
      </c>
      <c r="AE14" s="241">
        <f t="shared" si="2"/>
        <v>0</v>
      </c>
      <c r="AF14" s="254">
        <v>0</v>
      </c>
      <c r="AG14" s="254">
        <f t="shared" si="3"/>
        <v>0</v>
      </c>
      <c r="AH14" s="208"/>
      <c r="AI14" s="208"/>
      <c r="AK14" s="208">
        <v>1</v>
      </c>
      <c r="AL14" s="208">
        <f>SUM(AH14:AK14)</f>
        <v>1</v>
      </c>
    </row>
    <row r="15" spans="1:38" ht="50.25" customHeight="1" x14ac:dyDescent="0.25">
      <c r="A15" s="12">
        <v>1</v>
      </c>
      <c r="B15" s="3">
        <v>1</v>
      </c>
      <c r="C15" s="3">
        <v>1</v>
      </c>
      <c r="D15" s="3">
        <v>1</v>
      </c>
      <c r="E15" s="342" t="s">
        <v>1081</v>
      </c>
      <c r="F15" s="15" t="s">
        <v>1385</v>
      </c>
      <c r="G15" s="67" t="s">
        <v>118</v>
      </c>
      <c r="H15" s="1" t="s">
        <v>987</v>
      </c>
      <c r="I15" s="1" t="s">
        <v>29</v>
      </c>
      <c r="J15" s="1" t="s">
        <v>38</v>
      </c>
      <c r="K15" s="13" t="s">
        <v>1494</v>
      </c>
      <c r="L15" s="65" t="s">
        <v>123</v>
      </c>
      <c r="M15" s="1" t="s">
        <v>47</v>
      </c>
      <c r="N15" s="65" t="s">
        <v>65</v>
      </c>
      <c r="O15" s="3">
        <v>50</v>
      </c>
      <c r="P15" s="3">
        <v>3</v>
      </c>
      <c r="Q15" s="3">
        <v>5</v>
      </c>
      <c r="R15" s="3" t="s">
        <v>124</v>
      </c>
      <c r="S15" s="100">
        <v>365000</v>
      </c>
      <c r="T15" s="100">
        <v>365000</v>
      </c>
      <c r="U15" s="100">
        <v>365000</v>
      </c>
      <c r="V15" s="100">
        <v>365000</v>
      </c>
      <c r="W15" s="54">
        <v>365000</v>
      </c>
      <c r="X15" s="100"/>
      <c r="Y15" s="100">
        <f t="shared" si="1"/>
        <v>365000</v>
      </c>
      <c r="Z15" s="54">
        <v>365000</v>
      </c>
      <c r="AA15" s="54"/>
      <c r="AB15" s="241"/>
      <c r="AC15" s="54">
        <f t="shared" si="0"/>
        <v>365000</v>
      </c>
      <c r="AD15" s="35">
        <v>365000</v>
      </c>
      <c r="AE15" s="241">
        <f t="shared" si="2"/>
        <v>0</v>
      </c>
      <c r="AF15" s="254">
        <v>328500</v>
      </c>
      <c r="AG15" s="254">
        <f t="shared" si="3"/>
        <v>36500</v>
      </c>
      <c r="AH15" s="208"/>
      <c r="AI15" s="208"/>
      <c r="AK15" s="208">
        <v>1</v>
      </c>
      <c r="AL15" s="208">
        <f>SUM(AH15:AK15)</f>
        <v>1</v>
      </c>
    </row>
    <row r="16" spans="1:38" ht="45" customHeight="1" x14ac:dyDescent="0.25">
      <c r="A16" s="12">
        <v>1</v>
      </c>
      <c r="B16" s="3">
        <v>1</v>
      </c>
      <c r="C16" s="3">
        <v>1</v>
      </c>
      <c r="D16" s="3">
        <v>1</v>
      </c>
      <c r="E16" s="342" t="s">
        <v>1082</v>
      </c>
      <c r="F16" s="15" t="s">
        <v>1385</v>
      </c>
      <c r="G16" s="67" t="s">
        <v>118</v>
      </c>
      <c r="H16" s="1" t="s">
        <v>987</v>
      </c>
      <c r="I16" s="1" t="s">
        <v>29</v>
      </c>
      <c r="J16" s="1" t="s">
        <v>38</v>
      </c>
      <c r="K16" s="13" t="s">
        <v>1494</v>
      </c>
      <c r="L16" s="65" t="s">
        <v>125</v>
      </c>
      <c r="M16" s="1" t="s">
        <v>47</v>
      </c>
      <c r="N16" s="65" t="s">
        <v>65</v>
      </c>
      <c r="O16" s="3">
        <v>50</v>
      </c>
      <c r="P16" s="3">
        <v>3</v>
      </c>
      <c r="Q16" s="3">
        <v>8</v>
      </c>
      <c r="R16" s="3" t="s">
        <v>126</v>
      </c>
      <c r="S16" s="100">
        <v>380000</v>
      </c>
      <c r="T16" s="100">
        <v>380000</v>
      </c>
      <c r="U16" s="100">
        <v>380000</v>
      </c>
      <c r="V16" s="100">
        <v>380000</v>
      </c>
      <c r="W16" s="54">
        <v>380000</v>
      </c>
      <c r="X16" s="100"/>
      <c r="Y16" s="100">
        <f t="shared" si="1"/>
        <v>380000</v>
      </c>
      <c r="Z16" s="54">
        <v>380000</v>
      </c>
      <c r="AA16" s="54"/>
      <c r="AB16" s="241">
        <v>-380000</v>
      </c>
      <c r="AC16" s="54">
        <f t="shared" si="0"/>
        <v>0</v>
      </c>
      <c r="AD16" s="35">
        <v>0</v>
      </c>
      <c r="AE16" s="241">
        <f t="shared" si="2"/>
        <v>0</v>
      </c>
      <c r="AF16" s="254">
        <v>0</v>
      </c>
      <c r="AG16" s="254">
        <f t="shared" si="3"/>
        <v>0</v>
      </c>
      <c r="AH16" s="208"/>
      <c r="AI16" s="208"/>
      <c r="AK16" s="208">
        <v>1</v>
      </c>
      <c r="AL16" s="208">
        <f>SUM(AH16:AK16)</f>
        <v>1</v>
      </c>
    </row>
    <row r="17" spans="1:38" s="106" customFormat="1" ht="24.75" customHeight="1" x14ac:dyDescent="0.25">
      <c r="A17" s="12"/>
      <c r="B17" s="3">
        <v>1</v>
      </c>
      <c r="C17" s="3">
        <v>1</v>
      </c>
      <c r="D17" s="3">
        <v>0</v>
      </c>
      <c r="E17" s="224">
        <v>7</v>
      </c>
      <c r="F17" s="96"/>
      <c r="G17" s="96" t="s">
        <v>1460</v>
      </c>
      <c r="H17" s="96"/>
      <c r="I17" s="96"/>
      <c r="J17" s="96"/>
      <c r="K17" s="105"/>
      <c r="L17" s="96"/>
      <c r="M17" s="96"/>
      <c r="N17" s="96"/>
      <c r="O17" s="331"/>
      <c r="P17" s="331"/>
      <c r="Q17" s="331"/>
      <c r="R17" s="331"/>
      <c r="S17" s="97">
        <f t="shared" ref="S17:Y17" si="4">SUM(S10:S16)</f>
        <v>2665520</v>
      </c>
      <c r="T17" s="97">
        <f t="shared" si="4"/>
        <v>2665000</v>
      </c>
      <c r="U17" s="97">
        <f t="shared" si="4"/>
        <v>2665000</v>
      </c>
      <c r="V17" s="97">
        <f t="shared" si="4"/>
        <v>2665000</v>
      </c>
      <c r="W17" s="98">
        <f t="shared" si="4"/>
        <v>2665000</v>
      </c>
      <c r="X17" s="97">
        <f t="shared" si="4"/>
        <v>0</v>
      </c>
      <c r="Y17" s="97">
        <f t="shared" si="4"/>
        <v>2665000</v>
      </c>
      <c r="Z17" s="98">
        <f>SUM(Z10:Z16)</f>
        <v>2665000</v>
      </c>
      <c r="AA17" s="98">
        <f t="shared" ref="AA17:AG17" si="5">SUM(AA10:AA16)</f>
        <v>0</v>
      </c>
      <c r="AB17" s="98">
        <f t="shared" si="5"/>
        <v>-1400000</v>
      </c>
      <c r="AC17" s="98">
        <f t="shared" si="5"/>
        <v>1265000</v>
      </c>
      <c r="AD17" s="98">
        <f t="shared" si="5"/>
        <v>1265000</v>
      </c>
      <c r="AE17" s="98">
        <f t="shared" si="5"/>
        <v>0</v>
      </c>
      <c r="AF17" s="98">
        <f t="shared" si="5"/>
        <v>1188500</v>
      </c>
      <c r="AG17" s="98">
        <f t="shared" si="5"/>
        <v>76500</v>
      </c>
      <c r="AH17" s="282"/>
      <c r="AI17" s="282"/>
      <c r="AJ17" s="283"/>
      <c r="AK17" s="282"/>
      <c r="AL17" s="283">
        <f t="shared" ref="AL17:AL73" si="6">SUM(AH17:AK17)</f>
        <v>0</v>
      </c>
    </row>
    <row r="18" spans="1:38" ht="57" customHeight="1" x14ac:dyDescent="0.25">
      <c r="A18" s="12">
        <v>1</v>
      </c>
      <c r="B18" s="3">
        <v>1</v>
      </c>
      <c r="C18" s="3">
        <v>1</v>
      </c>
      <c r="D18" s="3">
        <v>1</v>
      </c>
      <c r="E18" s="223" t="s">
        <v>1083</v>
      </c>
      <c r="F18" s="1" t="s">
        <v>1385</v>
      </c>
      <c r="G18" s="65" t="s">
        <v>127</v>
      </c>
      <c r="H18" s="1" t="s">
        <v>128</v>
      </c>
      <c r="I18" s="1" t="s">
        <v>31</v>
      </c>
      <c r="J18" s="1" t="s">
        <v>33</v>
      </c>
      <c r="K18" s="8" t="s">
        <v>129</v>
      </c>
      <c r="L18" s="65" t="s">
        <v>130</v>
      </c>
      <c r="M18" s="1" t="s">
        <v>45</v>
      </c>
      <c r="N18" s="65" t="s">
        <v>66</v>
      </c>
      <c r="O18" s="3">
        <v>1000</v>
      </c>
      <c r="P18" s="3">
        <v>30</v>
      </c>
      <c r="Q18" s="2">
        <v>11</v>
      </c>
      <c r="R18" s="14" t="s">
        <v>131</v>
      </c>
      <c r="S18" s="100">
        <v>1000000</v>
      </c>
      <c r="T18" s="100">
        <v>1000000</v>
      </c>
      <c r="U18" s="100">
        <v>1000000</v>
      </c>
      <c r="V18" s="100">
        <v>1000000</v>
      </c>
      <c r="W18" s="54">
        <v>1000000</v>
      </c>
      <c r="X18" s="100"/>
      <c r="Y18" s="100">
        <f t="shared" ref="Y18:Y34" si="7">SUM(W18:X18)</f>
        <v>1000000</v>
      </c>
      <c r="Z18" s="54">
        <v>1000000</v>
      </c>
      <c r="AA18" s="54"/>
      <c r="AB18" s="241"/>
      <c r="AC18" s="54">
        <f t="shared" ref="AC18:AC25" si="8">SUM(Z18:AB18)</f>
        <v>1000000</v>
      </c>
      <c r="AD18" s="35">
        <v>1000000</v>
      </c>
      <c r="AE18" s="241">
        <f t="shared" si="2"/>
        <v>0</v>
      </c>
      <c r="AF18" s="254">
        <v>900000</v>
      </c>
      <c r="AG18" s="254">
        <f t="shared" si="3"/>
        <v>100000</v>
      </c>
      <c r="AH18" s="208"/>
      <c r="AI18" s="208"/>
      <c r="AK18" s="208">
        <v>1</v>
      </c>
      <c r="AL18" s="208">
        <f>SUM(AH18:AK18)</f>
        <v>1</v>
      </c>
    </row>
    <row r="19" spans="1:38" ht="63.75" customHeight="1" x14ac:dyDescent="0.25">
      <c r="A19" s="12">
        <v>1</v>
      </c>
      <c r="B19" s="3">
        <v>1</v>
      </c>
      <c r="C19" s="3">
        <v>1</v>
      </c>
      <c r="D19" s="3">
        <v>1</v>
      </c>
      <c r="E19" s="223" t="s">
        <v>1084</v>
      </c>
      <c r="F19" s="1" t="s">
        <v>1385</v>
      </c>
      <c r="G19" s="65" t="s">
        <v>132</v>
      </c>
      <c r="H19" s="1" t="s">
        <v>988</v>
      </c>
      <c r="I19" s="1" t="s">
        <v>31</v>
      </c>
      <c r="J19" s="1" t="s">
        <v>33</v>
      </c>
      <c r="K19" s="8" t="s">
        <v>133</v>
      </c>
      <c r="L19" s="65" t="s">
        <v>134</v>
      </c>
      <c r="M19" s="1" t="s">
        <v>46</v>
      </c>
      <c r="N19" s="65" t="s">
        <v>66</v>
      </c>
      <c r="O19" s="3">
        <v>100</v>
      </c>
      <c r="P19" s="3" t="s">
        <v>107</v>
      </c>
      <c r="Q19" s="3">
        <v>1</v>
      </c>
      <c r="R19" s="3" t="s">
        <v>135</v>
      </c>
      <c r="S19" s="100">
        <v>300000</v>
      </c>
      <c r="T19" s="100">
        <v>300000</v>
      </c>
      <c r="U19" s="100">
        <v>300000</v>
      </c>
      <c r="V19" s="100">
        <v>300000</v>
      </c>
      <c r="W19" s="54">
        <v>300000</v>
      </c>
      <c r="X19" s="100"/>
      <c r="Y19" s="100">
        <f t="shared" si="7"/>
        <v>300000</v>
      </c>
      <c r="Z19" s="54">
        <v>300000</v>
      </c>
      <c r="AA19" s="54"/>
      <c r="AB19" s="241"/>
      <c r="AC19" s="54">
        <f t="shared" si="8"/>
        <v>300000</v>
      </c>
      <c r="AD19" s="35">
        <v>300000</v>
      </c>
      <c r="AE19" s="241">
        <f t="shared" si="2"/>
        <v>0</v>
      </c>
      <c r="AF19" s="254">
        <v>69311.25</v>
      </c>
      <c r="AG19" s="254">
        <f t="shared" si="3"/>
        <v>230688.75</v>
      </c>
      <c r="AH19" s="208">
        <v>1</v>
      </c>
      <c r="AI19" s="208"/>
      <c r="AK19" s="208"/>
      <c r="AL19" s="208">
        <f t="shared" si="6"/>
        <v>1</v>
      </c>
    </row>
    <row r="20" spans="1:38" ht="66.75" customHeight="1" x14ac:dyDescent="0.25">
      <c r="A20" s="12">
        <v>1</v>
      </c>
      <c r="B20" s="3">
        <v>1</v>
      </c>
      <c r="C20" s="3">
        <v>1</v>
      </c>
      <c r="D20" s="3">
        <v>1</v>
      </c>
      <c r="E20" s="223" t="s">
        <v>1085</v>
      </c>
      <c r="F20" s="1" t="s">
        <v>1385</v>
      </c>
      <c r="G20" s="65" t="s">
        <v>136</v>
      </c>
      <c r="H20" s="1" t="s">
        <v>137</v>
      </c>
      <c r="I20" s="1" t="s">
        <v>31</v>
      </c>
      <c r="J20" s="1" t="s">
        <v>33</v>
      </c>
      <c r="K20" s="1" t="s">
        <v>138</v>
      </c>
      <c r="L20" s="65" t="s">
        <v>139</v>
      </c>
      <c r="M20" s="1" t="s">
        <v>46</v>
      </c>
      <c r="N20" s="65" t="s">
        <v>66</v>
      </c>
      <c r="O20" s="2">
        <v>50</v>
      </c>
      <c r="P20" s="3">
        <v>5</v>
      </c>
      <c r="Q20" s="3" t="s">
        <v>87</v>
      </c>
      <c r="R20" s="7" t="s">
        <v>140</v>
      </c>
      <c r="S20" s="100">
        <v>300000</v>
      </c>
      <c r="T20" s="100">
        <v>300000</v>
      </c>
      <c r="U20" s="100">
        <v>300000</v>
      </c>
      <c r="V20" s="100">
        <v>300000</v>
      </c>
      <c r="W20" s="54">
        <v>300000</v>
      </c>
      <c r="X20" s="100"/>
      <c r="Y20" s="100">
        <f t="shared" si="7"/>
        <v>300000</v>
      </c>
      <c r="Z20" s="54">
        <v>300000</v>
      </c>
      <c r="AA20" s="54"/>
      <c r="AB20" s="241"/>
      <c r="AC20" s="54">
        <f t="shared" si="8"/>
        <v>300000</v>
      </c>
      <c r="AD20" s="35">
        <v>300000</v>
      </c>
      <c r="AE20" s="241">
        <f t="shared" si="2"/>
        <v>0</v>
      </c>
      <c r="AF20" s="254">
        <v>300000</v>
      </c>
      <c r="AG20" s="254">
        <f t="shared" si="3"/>
        <v>0</v>
      </c>
      <c r="AI20" s="208">
        <v>1</v>
      </c>
      <c r="AK20" s="208"/>
      <c r="AL20" s="208">
        <f>SUM(AI20:AK20)</f>
        <v>1</v>
      </c>
    </row>
    <row r="21" spans="1:38" ht="68.25" customHeight="1" x14ac:dyDescent="0.25">
      <c r="A21" s="12">
        <v>1</v>
      </c>
      <c r="B21" s="3">
        <v>1</v>
      </c>
      <c r="C21" s="3">
        <v>1</v>
      </c>
      <c r="D21" s="3">
        <v>1</v>
      </c>
      <c r="E21" s="223" t="s">
        <v>1086</v>
      </c>
      <c r="F21" s="1" t="s">
        <v>1385</v>
      </c>
      <c r="G21" s="65" t="s">
        <v>141</v>
      </c>
      <c r="H21" s="1" t="s">
        <v>142</v>
      </c>
      <c r="I21" s="1" t="s">
        <v>31</v>
      </c>
      <c r="J21" s="1" t="s">
        <v>33</v>
      </c>
      <c r="K21" s="8" t="s">
        <v>143</v>
      </c>
      <c r="L21" s="65" t="s">
        <v>144</v>
      </c>
      <c r="M21" s="1" t="s">
        <v>46</v>
      </c>
      <c r="N21" s="65" t="s">
        <v>66</v>
      </c>
      <c r="O21" s="3">
        <v>100</v>
      </c>
      <c r="P21" s="3">
        <v>10</v>
      </c>
      <c r="Q21" s="3">
        <v>10</v>
      </c>
      <c r="R21" s="7" t="s">
        <v>145</v>
      </c>
      <c r="S21" s="100">
        <v>300000</v>
      </c>
      <c r="T21" s="100">
        <v>300000</v>
      </c>
      <c r="U21" s="100">
        <v>300000</v>
      </c>
      <c r="V21" s="100">
        <v>300000</v>
      </c>
      <c r="W21" s="54">
        <v>300000</v>
      </c>
      <c r="X21" s="100"/>
      <c r="Y21" s="100">
        <f t="shared" si="7"/>
        <v>300000</v>
      </c>
      <c r="Z21" s="54">
        <v>300000</v>
      </c>
      <c r="AA21" s="54"/>
      <c r="AB21" s="241"/>
      <c r="AC21" s="54">
        <f t="shared" si="8"/>
        <v>300000</v>
      </c>
      <c r="AD21" s="35">
        <v>300000</v>
      </c>
      <c r="AE21" s="241">
        <f t="shared" si="2"/>
        <v>0</v>
      </c>
      <c r="AF21" s="254">
        <v>0</v>
      </c>
      <c r="AG21" s="254">
        <f t="shared" si="3"/>
        <v>300000</v>
      </c>
      <c r="AH21" s="208">
        <v>1</v>
      </c>
      <c r="AI21" s="208"/>
      <c r="AK21" s="208"/>
      <c r="AL21" s="208">
        <f>SUM(AH21:AK21)</f>
        <v>1</v>
      </c>
    </row>
    <row r="22" spans="1:38" ht="65.25" customHeight="1" x14ac:dyDescent="0.25">
      <c r="A22" s="12">
        <v>1</v>
      </c>
      <c r="B22" s="3">
        <v>1</v>
      </c>
      <c r="C22" s="3">
        <v>1</v>
      </c>
      <c r="D22" s="3">
        <v>1</v>
      </c>
      <c r="E22" s="223" t="s">
        <v>1087</v>
      </c>
      <c r="F22" s="1" t="s">
        <v>1385</v>
      </c>
      <c r="G22" s="65" t="s">
        <v>146</v>
      </c>
      <c r="H22" s="1" t="s">
        <v>147</v>
      </c>
      <c r="I22" s="1" t="s">
        <v>31</v>
      </c>
      <c r="J22" s="1" t="s">
        <v>33</v>
      </c>
      <c r="K22" s="8" t="s">
        <v>148</v>
      </c>
      <c r="L22" s="65" t="s">
        <v>149</v>
      </c>
      <c r="M22" s="1" t="s">
        <v>46</v>
      </c>
      <c r="N22" s="65" t="s">
        <v>66</v>
      </c>
      <c r="O22" s="3">
        <v>50</v>
      </c>
      <c r="P22" s="3">
        <v>5</v>
      </c>
      <c r="Q22" s="3">
        <v>7</v>
      </c>
      <c r="R22" s="7" t="s">
        <v>150</v>
      </c>
      <c r="S22" s="100">
        <v>230000</v>
      </c>
      <c r="T22" s="100">
        <v>230000</v>
      </c>
      <c r="U22" s="100">
        <v>230000</v>
      </c>
      <c r="V22" s="100">
        <v>230000</v>
      </c>
      <c r="W22" s="54">
        <v>230000</v>
      </c>
      <c r="X22" s="100"/>
      <c r="Y22" s="100">
        <f t="shared" si="7"/>
        <v>230000</v>
      </c>
      <c r="Z22" s="54">
        <v>230000</v>
      </c>
      <c r="AA22" s="54"/>
      <c r="AB22" s="241"/>
      <c r="AC22" s="54">
        <f t="shared" si="8"/>
        <v>230000</v>
      </c>
      <c r="AD22" s="35">
        <v>230000</v>
      </c>
      <c r="AE22" s="241">
        <f t="shared" si="2"/>
        <v>0</v>
      </c>
      <c r="AF22" s="254">
        <v>0</v>
      </c>
      <c r="AG22" s="254">
        <f t="shared" si="3"/>
        <v>230000</v>
      </c>
      <c r="AH22" s="208">
        <v>1</v>
      </c>
      <c r="AI22" s="208"/>
      <c r="AK22" s="208"/>
      <c r="AL22" s="208">
        <f t="shared" si="6"/>
        <v>1</v>
      </c>
    </row>
    <row r="23" spans="1:38" ht="63" customHeight="1" x14ac:dyDescent="0.25">
      <c r="A23" s="12">
        <v>1</v>
      </c>
      <c r="B23" s="3">
        <v>1</v>
      </c>
      <c r="C23" s="3">
        <v>1</v>
      </c>
      <c r="D23" s="3">
        <v>1</v>
      </c>
      <c r="E23" s="223" t="s">
        <v>1088</v>
      </c>
      <c r="F23" s="1" t="s">
        <v>1385</v>
      </c>
      <c r="G23" s="65" t="s">
        <v>151</v>
      </c>
      <c r="H23" s="1" t="s">
        <v>152</v>
      </c>
      <c r="I23" s="1" t="s">
        <v>31</v>
      </c>
      <c r="J23" s="1" t="s">
        <v>41</v>
      </c>
      <c r="K23" s="8" t="s">
        <v>153</v>
      </c>
      <c r="L23" s="65" t="s">
        <v>154</v>
      </c>
      <c r="M23" s="1" t="s">
        <v>45</v>
      </c>
      <c r="N23" s="65" t="s">
        <v>66</v>
      </c>
      <c r="O23" s="3">
        <v>100</v>
      </c>
      <c r="P23" s="3" t="s">
        <v>107</v>
      </c>
      <c r="Q23" s="3" t="s">
        <v>87</v>
      </c>
      <c r="R23" s="3" t="s">
        <v>155</v>
      </c>
      <c r="S23" s="100">
        <v>500000</v>
      </c>
      <c r="T23" s="100">
        <v>500000</v>
      </c>
      <c r="U23" s="100">
        <v>500000</v>
      </c>
      <c r="V23" s="100">
        <v>500000</v>
      </c>
      <c r="W23" s="54">
        <v>500000</v>
      </c>
      <c r="X23" s="100"/>
      <c r="Y23" s="100">
        <f t="shared" si="7"/>
        <v>500000</v>
      </c>
      <c r="Z23" s="54">
        <v>500000</v>
      </c>
      <c r="AA23" s="54"/>
      <c r="AB23" s="241"/>
      <c r="AC23" s="54">
        <f t="shared" si="8"/>
        <v>500000</v>
      </c>
      <c r="AD23" s="35">
        <v>500000</v>
      </c>
      <c r="AE23" s="241">
        <f t="shared" si="2"/>
        <v>0</v>
      </c>
      <c r="AF23" s="254">
        <v>450000</v>
      </c>
      <c r="AG23" s="254">
        <f t="shared" si="3"/>
        <v>50000</v>
      </c>
      <c r="AI23" s="208">
        <v>1</v>
      </c>
      <c r="AK23" s="208"/>
      <c r="AL23" s="208">
        <f>SUM(AI23:AK23)</f>
        <v>1</v>
      </c>
    </row>
    <row r="24" spans="1:38" ht="69" customHeight="1" x14ac:dyDescent="0.25">
      <c r="A24" s="12">
        <v>1</v>
      </c>
      <c r="B24" s="3">
        <v>1</v>
      </c>
      <c r="C24" s="3">
        <v>1</v>
      </c>
      <c r="D24" s="3">
        <v>1</v>
      </c>
      <c r="E24" s="223" t="s">
        <v>1089</v>
      </c>
      <c r="F24" s="1" t="s">
        <v>1385</v>
      </c>
      <c r="G24" s="65" t="s">
        <v>156</v>
      </c>
      <c r="H24" s="1" t="s">
        <v>157</v>
      </c>
      <c r="I24" s="1" t="s">
        <v>31</v>
      </c>
      <c r="J24" s="1" t="s">
        <v>37</v>
      </c>
      <c r="K24" s="8" t="s">
        <v>158</v>
      </c>
      <c r="L24" s="65" t="s">
        <v>159</v>
      </c>
      <c r="M24" s="1" t="s">
        <v>45</v>
      </c>
      <c r="N24" s="65" t="s">
        <v>66</v>
      </c>
      <c r="O24" s="3">
        <v>300</v>
      </c>
      <c r="P24" s="3">
        <v>20</v>
      </c>
      <c r="Q24" s="3" t="s">
        <v>92</v>
      </c>
      <c r="R24" s="3" t="s">
        <v>1383</v>
      </c>
      <c r="S24" s="100">
        <v>3287500</v>
      </c>
      <c r="T24" s="100">
        <v>1500000</v>
      </c>
      <c r="U24" s="100">
        <v>1500000</v>
      </c>
      <c r="V24" s="100">
        <v>1500000</v>
      </c>
      <c r="W24" s="54">
        <v>1500000</v>
      </c>
      <c r="X24" s="100"/>
      <c r="Y24" s="100">
        <f t="shared" si="7"/>
        <v>1500000</v>
      </c>
      <c r="Z24" s="54">
        <v>1500000</v>
      </c>
      <c r="AA24" s="54"/>
      <c r="AB24" s="241"/>
      <c r="AC24" s="54">
        <f t="shared" si="8"/>
        <v>1500000</v>
      </c>
      <c r="AD24" s="35">
        <v>1500000</v>
      </c>
      <c r="AE24" s="241">
        <f t="shared" si="2"/>
        <v>0</v>
      </c>
      <c r="AF24" s="254">
        <v>1500000</v>
      </c>
      <c r="AG24" s="254">
        <f t="shared" si="3"/>
        <v>0</v>
      </c>
      <c r="AH24" s="208"/>
      <c r="AI24" s="208">
        <v>1</v>
      </c>
      <c r="AK24" s="208"/>
      <c r="AL24" s="208">
        <f t="shared" si="6"/>
        <v>1</v>
      </c>
    </row>
    <row r="25" spans="1:38" s="16" customFormat="1" ht="63" customHeight="1" x14ac:dyDescent="0.25">
      <c r="A25" s="12">
        <v>1</v>
      </c>
      <c r="B25" s="3">
        <v>1</v>
      </c>
      <c r="C25" s="3">
        <v>1</v>
      </c>
      <c r="D25" s="3">
        <v>1</v>
      </c>
      <c r="E25" s="223" t="s">
        <v>1090</v>
      </c>
      <c r="F25" s="1" t="s">
        <v>1385</v>
      </c>
      <c r="G25" s="65" t="s">
        <v>950</v>
      </c>
      <c r="H25" s="103" t="s">
        <v>986</v>
      </c>
      <c r="I25" s="1" t="s">
        <v>31</v>
      </c>
      <c r="J25" s="1" t="s">
        <v>33</v>
      </c>
      <c r="K25" s="15" t="s">
        <v>153</v>
      </c>
      <c r="L25" s="65" t="s">
        <v>951</v>
      </c>
      <c r="M25" s="1" t="s">
        <v>45</v>
      </c>
      <c r="N25" s="65" t="s">
        <v>80</v>
      </c>
      <c r="O25" s="6">
        <v>22000</v>
      </c>
      <c r="P25" s="6">
        <v>3500</v>
      </c>
      <c r="Q25" s="3" t="s">
        <v>87</v>
      </c>
      <c r="R25" s="3" t="s">
        <v>122</v>
      </c>
      <c r="S25" s="100">
        <v>4200000</v>
      </c>
      <c r="T25" s="100">
        <v>4200000</v>
      </c>
      <c r="U25" s="100">
        <v>4200000</v>
      </c>
      <c r="V25" s="100">
        <v>4200000</v>
      </c>
      <c r="W25" s="54">
        <v>4200000</v>
      </c>
      <c r="X25" s="104"/>
      <c r="Y25" s="100">
        <f t="shared" si="7"/>
        <v>4200000</v>
      </c>
      <c r="Z25" s="54">
        <v>4200000</v>
      </c>
      <c r="AA25" s="54"/>
      <c r="AB25" s="241"/>
      <c r="AC25" s="54">
        <f t="shared" si="8"/>
        <v>4200000</v>
      </c>
      <c r="AD25" s="35">
        <v>4200000</v>
      </c>
      <c r="AE25" s="241">
        <f t="shared" si="2"/>
        <v>0</v>
      </c>
      <c r="AF25" s="254">
        <v>3780000</v>
      </c>
      <c r="AG25" s="254">
        <f t="shared" si="3"/>
        <v>420000</v>
      </c>
      <c r="AI25" s="208">
        <v>1</v>
      </c>
      <c r="AJ25" s="208"/>
      <c r="AK25" s="198"/>
      <c r="AL25" s="208">
        <f>SUM(AI25:AK25)</f>
        <v>1</v>
      </c>
    </row>
    <row r="26" spans="1:38" s="106" customFormat="1" ht="27.75" customHeight="1" x14ac:dyDescent="0.25">
      <c r="A26" s="12"/>
      <c r="B26" s="3">
        <v>1</v>
      </c>
      <c r="C26" s="3">
        <v>1</v>
      </c>
      <c r="D26" s="3">
        <v>0</v>
      </c>
      <c r="E26" s="224">
        <v>15</v>
      </c>
      <c r="F26" s="96"/>
      <c r="G26" s="96" t="s">
        <v>1461</v>
      </c>
      <c r="H26" s="96"/>
      <c r="I26" s="96"/>
      <c r="J26" s="96"/>
      <c r="K26" s="105"/>
      <c r="L26" s="96"/>
      <c r="M26" s="96"/>
      <c r="N26" s="96"/>
      <c r="O26" s="331"/>
      <c r="P26" s="331"/>
      <c r="Q26" s="331"/>
      <c r="R26" s="331"/>
      <c r="S26" s="97">
        <f>SUM(S18:S25)</f>
        <v>10117500</v>
      </c>
      <c r="T26" s="97">
        <f t="shared" ref="T26:Y26" si="9">SUM(T18:T25)</f>
        <v>8330000</v>
      </c>
      <c r="U26" s="97">
        <f t="shared" si="9"/>
        <v>8330000</v>
      </c>
      <c r="V26" s="97">
        <f t="shared" si="9"/>
        <v>8330000</v>
      </c>
      <c r="W26" s="98">
        <f t="shared" si="9"/>
        <v>8330000</v>
      </c>
      <c r="X26" s="97">
        <f t="shared" si="9"/>
        <v>0</v>
      </c>
      <c r="Y26" s="97">
        <f t="shared" si="9"/>
        <v>8330000</v>
      </c>
      <c r="Z26" s="98">
        <f>SUM(Z18:Z25)</f>
        <v>8330000</v>
      </c>
      <c r="AA26" s="98">
        <f t="shared" ref="AA26:AC26" si="10">SUM(AA18:AA25)</f>
        <v>0</v>
      </c>
      <c r="AB26" s="98">
        <f t="shared" si="10"/>
        <v>0</v>
      </c>
      <c r="AC26" s="240">
        <f t="shared" si="10"/>
        <v>8330000</v>
      </c>
      <c r="AD26" s="35">
        <v>8330000</v>
      </c>
      <c r="AE26" s="241">
        <f t="shared" si="2"/>
        <v>0</v>
      </c>
      <c r="AF26" s="240">
        <v>6999311.25</v>
      </c>
      <c r="AG26" s="254">
        <f t="shared" si="3"/>
        <v>1330688.75</v>
      </c>
      <c r="AH26" s="197"/>
      <c r="AI26" s="197"/>
      <c r="AJ26" s="283"/>
      <c r="AK26" s="282"/>
      <c r="AL26" s="283">
        <f t="shared" si="6"/>
        <v>0</v>
      </c>
    </row>
    <row r="27" spans="1:38" ht="41.25" customHeight="1" x14ac:dyDescent="0.25">
      <c r="A27" s="12">
        <v>1</v>
      </c>
      <c r="B27" s="3">
        <v>1</v>
      </c>
      <c r="C27" s="3">
        <v>1</v>
      </c>
      <c r="D27" s="3">
        <v>1</v>
      </c>
      <c r="E27" s="342" t="s">
        <v>1091</v>
      </c>
      <c r="F27" s="1" t="s">
        <v>1385</v>
      </c>
      <c r="G27" s="65" t="s">
        <v>160</v>
      </c>
      <c r="H27" s="1" t="s">
        <v>161</v>
      </c>
      <c r="I27" s="1" t="s">
        <v>29</v>
      </c>
      <c r="J27" s="1" t="s">
        <v>36</v>
      </c>
      <c r="K27" s="8" t="s">
        <v>153</v>
      </c>
      <c r="L27" s="65" t="s">
        <v>162</v>
      </c>
      <c r="M27" s="1" t="s">
        <v>46</v>
      </c>
      <c r="N27" s="65" t="s">
        <v>67</v>
      </c>
      <c r="O27" s="3">
        <v>800</v>
      </c>
      <c r="P27" s="3">
        <v>1</v>
      </c>
      <c r="Q27" s="3">
        <v>3</v>
      </c>
      <c r="R27" s="3" t="s">
        <v>163</v>
      </c>
      <c r="S27" s="100">
        <v>250000</v>
      </c>
      <c r="T27" s="100">
        <v>200000</v>
      </c>
      <c r="U27" s="100">
        <v>200000</v>
      </c>
      <c r="V27" s="100">
        <v>200000</v>
      </c>
      <c r="W27" s="54">
        <v>200000</v>
      </c>
      <c r="X27" s="100"/>
      <c r="Y27" s="100">
        <f t="shared" si="7"/>
        <v>200000</v>
      </c>
      <c r="Z27" s="54">
        <v>200000</v>
      </c>
      <c r="AA27" s="54"/>
      <c r="AB27" s="241">
        <v>-200000</v>
      </c>
      <c r="AC27" s="54">
        <f t="shared" ref="AC27:AC35" si="11">SUM(Z27:AB27)</f>
        <v>0</v>
      </c>
      <c r="AD27" s="35">
        <v>0</v>
      </c>
      <c r="AE27" s="241">
        <f t="shared" si="2"/>
        <v>0</v>
      </c>
      <c r="AF27" s="254">
        <v>0</v>
      </c>
      <c r="AG27" s="254">
        <f t="shared" si="3"/>
        <v>0</v>
      </c>
      <c r="AH27" s="208"/>
      <c r="AI27" s="208"/>
      <c r="AK27" s="208">
        <v>1</v>
      </c>
      <c r="AL27" s="208">
        <f t="shared" si="6"/>
        <v>1</v>
      </c>
    </row>
    <row r="28" spans="1:38" ht="48" customHeight="1" x14ac:dyDescent="0.25">
      <c r="A28" s="12">
        <v>1</v>
      </c>
      <c r="B28" s="3">
        <v>1</v>
      </c>
      <c r="C28" s="3">
        <v>1</v>
      </c>
      <c r="D28" s="3">
        <v>1</v>
      </c>
      <c r="E28" s="342" t="s">
        <v>1092</v>
      </c>
      <c r="F28" s="1" t="s">
        <v>1385</v>
      </c>
      <c r="G28" s="65" t="s">
        <v>164</v>
      </c>
      <c r="H28" s="1" t="s">
        <v>165</v>
      </c>
      <c r="I28" s="1" t="s">
        <v>29</v>
      </c>
      <c r="J28" s="1" t="s">
        <v>36</v>
      </c>
      <c r="K28" s="8" t="s">
        <v>153</v>
      </c>
      <c r="L28" s="65" t="s">
        <v>166</v>
      </c>
      <c r="M28" s="1" t="s">
        <v>46</v>
      </c>
      <c r="N28" s="65" t="s">
        <v>67</v>
      </c>
      <c r="O28" s="2">
        <v>1000</v>
      </c>
      <c r="P28" s="3">
        <v>1</v>
      </c>
      <c r="Q28" s="3" t="s">
        <v>92</v>
      </c>
      <c r="R28" s="3" t="s">
        <v>167</v>
      </c>
      <c r="S28" s="100">
        <v>235000</v>
      </c>
      <c r="T28" s="100">
        <v>200000</v>
      </c>
      <c r="U28" s="100">
        <v>200000</v>
      </c>
      <c r="V28" s="100">
        <v>200000</v>
      </c>
      <c r="W28" s="54">
        <v>200000</v>
      </c>
      <c r="X28" s="100"/>
      <c r="Y28" s="100">
        <f t="shared" si="7"/>
        <v>200000</v>
      </c>
      <c r="Z28" s="54">
        <v>200000</v>
      </c>
      <c r="AA28" s="54"/>
      <c r="AB28" s="241">
        <v>-200000</v>
      </c>
      <c r="AC28" s="54">
        <f t="shared" si="11"/>
        <v>0</v>
      </c>
      <c r="AD28" s="35">
        <v>0</v>
      </c>
      <c r="AE28" s="241">
        <f t="shared" si="2"/>
        <v>0</v>
      </c>
      <c r="AF28" s="254">
        <v>0</v>
      </c>
      <c r="AG28" s="254">
        <f t="shared" si="3"/>
        <v>0</v>
      </c>
      <c r="AH28" s="208"/>
      <c r="AI28" s="208"/>
      <c r="AK28" s="208">
        <v>1</v>
      </c>
      <c r="AL28" s="208">
        <f t="shared" si="6"/>
        <v>1</v>
      </c>
    </row>
    <row r="29" spans="1:38" ht="37.5" customHeight="1" x14ac:dyDescent="0.25">
      <c r="A29" s="12">
        <v>1</v>
      </c>
      <c r="B29" s="3">
        <v>1</v>
      </c>
      <c r="C29" s="3">
        <v>1</v>
      </c>
      <c r="D29" s="3">
        <v>1</v>
      </c>
      <c r="E29" s="342" t="s">
        <v>1093</v>
      </c>
      <c r="F29" s="1" t="s">
        <v>1385</v>
      </c>
      <c r="G29" s="65" t="s">
        <v>168</v>
      </c>
      <c r="H29" s="1" t="s">
        <v>169</v>
      </c>
      <c r="I29" s="1" t="s">
        <v>29</v>
      </c>
      <c r="J29" s="1" t="s">
        <v>36</v>
      </c>
      <c r="K29" s="8" t="s">
        <v>153</v>
      </c>
      <c r="L29" s="65" t="s">
        <v>170</v>
      </c>
      <c r="M29" s="1" t="s">
        <v>46</v>
      </c>
      <c r="N29" s="65" t="s">
        <v>67</v>
      </c>
      <c r="O29" s="3">
        <v>400</v>
      </c>
      <c r="P29" s="3">
        <v>1</v>
      </c>
      <c r="Q29" s="3" t="s">
        <v>93</v>
      </c>
      <c r="R29" s="3" t="s">
        <v>171</v>
      </c>
      <c r="S29" s="100">
        <v>200000</v>
      </c>
      <c r="T29" s="100">
        <v>200000</v>
      </c>
      <c r="U29" s="100">
        <v>200000</v>
      </c>
      <c r="V29" s="100">
        <v>200000</v>
      </c>
      <c r="W29" s="54">
        <v>200000</v>
      </c>
      <c r="X29" s="100"/>
      <c r="Y29" s="100">
        <f t="shared" si="7"/>
        <v>200000</v>
      </c>
      <c r="Z29" s="54">
        <v>200000</v>
      </c>
      <c r="AA29" s="54"/>
      <c r="AB29" s="241">
        <v>-200000</v>
      </c>
      <c r="AC29" s="54">
        <f t="shared" si="11"/>
        <v>0</v>
      </c>
      <c r="AD29" s="35">
        <v>0</v>
      </c>
      <c r="AE29" s="241">
        <f t="shared" si="2"/>
        <v>0</v>
      </c>
      <c r="AF29" s="254">
        <v>0</v>
      </c>
      <c r="AG29" s="254">
        <f t="shared" si="3"/>
        <v>0</v>
      </c>
      <c r="AH29" s="208"/>
      <c r="AI29" s="208"/>
      <c r="AK29" s="208">
        <v>1</v>
      </c>
      <c r="AL29" s="208">
        <f t="shared" si="6"/>
        <v>1</v>
      </c>
    </row>
    <row r="30" spans="1:38" ht="65.25" customHeight="1" x14ac:dyDescent="0.25">
      <c r="A30" s="12">
        <v>1</v>
      </c>
      <c r="B30" s="3">
        <v>1</v>
      </c>
      <c r="C30" s="3">
        <v>1</v>
      </c>
      <c r="D30" s="3">
        <v>1</v>
      </c>
      <c r="E30" s="342" t="s">
        <v>1094</v>
      </c>
      <c r="F30" s="1" t="s">
        <v>1385</v>
      </c>
      <c r="G30" s="65" t="s">
        <v>172</v>
      </c>
      <c r="H30" s="1" t="s">
        <v>173</v>
      </c>
      <c r="I30" s="1" t="s">
        <v>29</v>
      </c>
      <c r="J30" s="1" t="s">
        <v>38</v>
      </c>
      <c r="K30" s="8" t="s">
        <v>174</v>
      </c>
      <c r="L30" s="65" t="s">
        <v>175</v>
      </c>
      <c r="M30" s="1" t="s">
        <v>45</v>
      </c>
      <c r="N30" s="65" t="s">
        <v>67</v>
      </c>
      <c r="O30" s="3">
        <v>100</v>
      </c>
      <c r="P30" s="3">
        <v>3</v>
      </c>
      <c r="Q30" s="3">
        <v>5</v>
      </c>
      <c r="R30" s="3" t="s">
        <v>176</v>
      </c>
      <c r="S30" s="100">
        <v>155000</v>
      </c>
      <c r="T30" s="100">
        <v>150000</v>
      </c>
      <c r="U30" s="100">
        <v>150000</v>
      </c>
      <c r="V30" s="100">
        <v>150000</v>
      </c>
      <c r="W30" s="54">
        <v>150000</v>
      </c>
      <c r="X30" s="100"/>
      <c r="Y30" s="100">
        <f t="shared" si="7"/>
        <v>150000</v>
      </c>
      <c r="Z30" s="54">
        <v>150000</v>
      </c>
      <c r="AA30" s="54"/>
      <c r="AB30" s="241"/>
      <c r="AC30" s="54">
        <f t="shared" si="11"/>
        <v>150000</v>
      </c>
      <c r="AD30" s="35">
        <v>150000</v>
      </c>
      <c r="AE30" s="241">
        <f t="shared" si="2"/>
        <v>0</v>
      </c>
      <c r="AF30" s="254">
        <v>150000</v>
      </c>
      <c r="AG30" s="254">
        <f t="shared" si="3"/>
        <v>0</v>
      </c>
      <c r="AI30" s="208">
        <v>1</v>
      </c>
      <c r="AK30" s="208"/>
      <c r="AL30" s="208">
        <f t="shared" si="6"/>
        <v>1</v>
      </c>
    </row>
    <row r="31" spans="1:38" ht="41.25" customHeight="1" x14ac:dyDescent="0.25">
      <c r="A31" s="12">
        <v>1</v>
      </c>
      <c r="B31" s="3">
        <v>1</v>
      </c>
      <c r="C31" s="3">
        <v>1</v>
      </c>
      <c r="D31" s="3">
        <v>1</v>
      </c>
      <c r="E31" s="223" t="s">
        <v>1095</v>
      </c>
      <c r="F31" s="1" t="s">
        <v>1385</v>
      </c>
      <c r="G31" s="65" t="s">
        <v>177</v>
      </c>
      <c r="H31" s="1" t="s">
        <v>178</v>
      </c>
      <c r="I31" s="1" t="s">
        <v>29</v>
      </c>
      <c r="J31" s="1" t="s">
        <v>38</v>
      </c>
      <c r="K31" s="8" t="s">
        <v>179</v>
      </c>
      <c r="L31" s="65" t="s">
        <v>180</v>
      </c>
      <c r="M31" s="1" t="s">
        <v>45</v>
      </c>
      <c r="N31" s="65" t="s">
        <v>67</v>
      </c>
      <c r="O31" s="3">
        <v>100</v>
      </c>
      <c r="P31" s="3">
        <v>14</v>
      </c>
      <c r="Q31" s="3" t="s">
        <v>87</v>
      </c>
      <c r="R31" s="3" t="s">
        <v>181</v>
      </c>
      <c r="S31" s="100">
        <v>151000</v>
      </c>
      <c r="T31" s="100">
        <v>150000</v>
      </c>
      <c r="U31" s="100">
        <v>150000</v>
      </c>
      <c r="V31" s="100">
        <v>150000</v>
      </c>
      <c r="W31" s="54">
        <v>150000</v>
      </c>
      <c r="X31" s="100"/>
      <c r="Y31" s="100">
        <f t="shared" si="7"/>
        <v>150000</v>
      </c>
      <c r="Z31" s="54">
        <v>150000</v>
      </c>
      <c r="AA31" s="54"/>
      <c r="AB31" s="241"/>
      <c r="AC31" s="54">
        <f t="shared" si="11"/>
        <v>150000</v>
      </c>
      <c r="AD31" s="35">
        <v>150000</v>
      </c>
      <c r="AE31" s="241">
        <f t="shared" si="2"/>
        <v>0</v>
      </c>
      <c r="AF31" s="254">
        <v>135000</v>
      </c>
      <c r="AG31" s="254">
        <f t="shared" si="3"/>
        <v>15000</v>
      </c>
      <c r="AH31" s="208"/>
      <c r="AI31" s="208">
        <v>1</v>
      </c>
      <c r="AK31" s="208"/>
      <c r="AL31" s="208">
        <f t="shared" si="6"/>
        <v>1</v>
      </c>
    </row>
    <row r="32" spans="1:38" ht="75.75" customHeight="1" x14ac:dyDescent="0.25">
      <c r="A32" s="12">
        <v>1</v>
      </c>
      <c r="B32" s="3">
        <v>1</v>
      </c>
      <c r="C32" s="3">
        <v>1</v>
      </c>
      <c r="D32" s="3">
        <v>1</v>
      </c>
      <c r="E32" s="223" t="s">
        <v>1096</v>
      </c>
      <c r="F32" s="1" t="s">
        <v>1385</v>
      </c>
      <c r="G32" s="65" t="s">
        <v>182</v>
      </c>
      <c r="H32" s="1" t="s">
        <v>183</v>
      </c>
      <c r="I32" s="1" t="s">
        <v>29</v>
      </c>
      <c r="J32" s="1" t="s">
        <v>38</v>
      </c>
      <c r="K32" s="8" t="s">
        <v>184</v>
      </c>
      <c r="L32" s="65" t="s">
        <v>185</v>
      </c>
      <c r="M32" s="1" t="s">
        <v>45</v>
      </c>
      <c r="N32" s="65" t="s">
        <v>67</v>
      </c>
      <c r="O32" s="3">
        <v>200</v>
      </c>
      <c r="P32" s="3">
        <v>20</v>
      </c>
      <c r="Q32" s="3" t="s">
        <v>94</v>
      </c>
      <c r="R32" s="3" t="s">
        <v>186</v>
      </c>
      <c r="S32" s="100">
        <v>450000</v>
      </c>
      <c r="T32" s="100">
        <v>450000</v>
      </c>
      <c r="U32" s="100">
        <v>450000</v>
      </c>
      <c r="V32" s="100">
        <v>450000</v>
      </c>
      <c r="W32" s="54">
        <v>450000</v>
      </c>
      <c r="X32" s="100"/>
      <c r="Y32" s="100">
        <f t="shared" si="7"/>
        <v>450000</v>
      </c>
      <c r="Z32" s="54">
        <v>450000</v>
      </c>
      <c r="AA32" s="54"/>
      <c r="AB32" s="241"/>
      <c r="AC32" s="54">
        <f t="shared" si="11"/>
        <v>450000</v>
      </c>
      <c r="AD32" s="35">
        <v>450000</v>
      </c>
      <c r="AE32" s="241">
        <f t="shared" si="2"/>
        <v>0</v>
      </c>
      <c r="AF32" s="254">
        <v>405000</v>
      </c>
      <c r="AG32" s="254">
        <f t="shared" si="3"/>
        <v>45000</v>
      </c>
      <c r="AH32" s="208"/>
      <c r="AI32" s="208">
        <v>1</v>
      </c>
      <c r="AK32" s="208"/>
      <c r="AL32" s="208">
        <f t="shared" si="6"/>
        <v>1</v>
      </c>
    </row>
    <row r="33" spans="1:38" ht="43.5" customHeight="1" x14ac:dyDescent="0.25">
      <c r="A33" s="12">
        <v>1</v>
      </c>
      <c r="B33" s="3">
        <v>1</v>
      </c>
      <c r="C33" s="3">
        <v>1</v>
      </c>
      <c r="D33" s="3">
        <v>1</v>
      </c>
      <c r="E33" s="223" t="s">
        <v>1097</v>
      </c>
      <c r="F33" s="1" t="s">
        <v>1385</v>
      </c>
      <c r="G33" s="65" t="s">
        <v>187</v>
      </c>
      <c r="H33" s="1" t="s">
        <v>1450</v>
      </c>
      <c r="I33" s="1" t="s">
        <v>29</v>
      </c>
      <c r="J33" s="1" t="s">
        <v>38</v>
      </c>
      <c r="K33" s="8" t="s">
        <v>188</v>
      </c>
      <c r="L33" s="65" t="s">
        <v>189</v>
      </c>
      <c r="M33" s="1" t="s">
        <v>45</v>
      </c>
      <c r="N33" s="65" t="s">
        <v>67</v>
      </c>
      <c r="O33" s="3">
        <v>200</v>
      </c>
      <c r="P33" s="3">
        <v>16</v>
      </c>
      <c r="Q33" s="3">
        <v>11</v>
      </c>
      <c r="R33" s="3" t="s">
        <v>131</v>
      </c>
      <c r="S33" s="100">
        <v>450000</v>
      </c>
      <c r="T33" s="100">
        <v>450000</v>
      </c>
      <c r="U33" s="100">
        <v>450000</v>
      </c>
      <c r="V33" s="100">
        <v>450000</v>
      </c>
      <c r="W33" s="54">
        <v>450000</v>
      </c>
      <c r="X33" s="100"/>
      <c r="Y33" s="100">
        <f t="shared" si="7"/>
        <v>450000</v>
      </c>
      <c r="Z33" s="54">
        <v>450000</v>
      </c>
      <c r="AA33" s="54"/>
      <c r="AB33" s="241"/>
      <c r="AC33" s="54">
        <f t="shared" si="11"/>
        <v>450000</v>
      </c>
      <c r="AD33" s="35">
        <v>450000</v>
      </c>
      <c r="AE33" s="241">
        <f t="shared" si="2"/>
        <v>0</v>
      </c>
      <c r="AF33" s="254">
        <v>405000</v>
      </c>
      <c r="AG33" s="254">
        <f t="shared" si="3"/>
        <v>45000</v>
      </c>
      <c r="AH33" s="208"/>
      <c r="AI33" s="208">
        <v>1</v>
      </c>
      <c r="AK33" s="208"/>
      <c r="AL33" s="208">
        <f t="shared" si="6"/>
        <v>1</v>
      </c>
    </row>
    <row r="34" spans="1:38" ht="51" customHeight="1" x14ac:dyDescent="0.25">
      <c r="A34" s="12">
        <v>1</v>
      </c>
      <c r="B34" s="3">
        <v>1</v>
      </c>
      <c r="C34" s="3">
        <v>1</v>
      </c>
      <c r="D34" s="3">
        <v>1</v>
      </c>
      <c r="E34" s="223" t="s">
        <v>1098</v>
      </c>
      <c r="F34" s="1" t="s">
        <v>1385</v>
      </c>
      <c r="G34" s="65" t="s">
        <v>190</v>
      </c>
      <c r="H34" s="1" t="s">
        <v>191</v>
      </c>
      <c r="I34" s="1" t="s">
        <v>29</v>
      </c>
      <c r="J34" s="1" t="s">
        <v>44</v>
      </c>
      <c r="K34" s="8" t="s">
        <v>192</v>
      </c>
      <c r="L34" s="65" t="s">
        <v>193</v>
      </c>
      <c r="M34" s="1" t="s">
        <v>52</v>
      </c>
      <c r="N34" s="65" t="s">
        <v>80</v>
      </c>
      <c r="O34" s="3">
        <v>1</v>
      </c>
      <c r="P34" s="3">
        <v>4</v>
      </c>
      <c r="Q34" s="3" t="s">
        <v>91</v>
      </c>
      <c r="R34" s="3" t="s">
        <v>91</v>
      </c>
      <c r="S34" s="100">
        <v>1200000</v>
      </c>
      <c r="T34" s="100">
        <v>1200000</v>
      </c>
      <c r="U34" s="100">
        <v>1200000</v>
      </c>
      <c r="V34" s="100">
        <v>1200000</v>
      </c>
      <c r="W34" s="54">
        <v>1200000</v>
      </c>
      <c r="X34" s="100"/>
      <c r="Y34" s="100">
        <f t="shared" si="7"/>
        <v>1200000</v>
      </c>
      <c r="Z34" s="54">
        <f>1200000-Z35</f>
        <v>1200000</v>
      </c>
      <c r="AA34" s="54"/>
      <c r="AB34" s="241"/>
      <c r="AC34" s="54">
        <f t="shared" si="11"/>
        <v>1200000</v>
      </c>
      <c r="AD34" s="35">
        <v>732403.79999999993</v>
      </c>
      <c r="AE34" s="241">
        <f t="shared" si="2"/>
        <v>467596.20000000007</v>
      </c>
      <c r="AF34" s="254">
        <v>747908.28999999992</v>
      </c>
      <c r="AG34" s="254">
        <f t="shared" si="3"/>
        <v>-15504.489999999991</v>
      </c>
      <c r="AI34" s="208">
        <v>1</v>
      </c>
      <c r="AK34" s="208"/>
      <c r="AL34" s="208">
        <f t="shared" si="6"/>
        <v>1</v>
      </c>
    </row>
    <row r="35" spans="1:38" s="160" customFormat="1" ht="22.5" customHeight="1" x14ac:dyDescent="0.25">
      <c r="A35" s="12">
        <v>1</v>
      </c>
      <c r="B35" s="3">
        <v>1</v>
      </c>
      <c r="C35" s="3">
        <v>1</v>
      </c>
      <c r="D35" s="3">
        <v>1</v>
      </c>
      <c r="E35" s="225"/>
      <c r="F35" s="152" t="s">
        <v>1385</v>
      </c>
      <c r="G35" s="151"/>
      <c r="H35" s="152"/>
      <c r="I35" s="1"/>
      <c r="J35" s="152"/>
      <c r="K35" s="153"/>
      <c r="L35" s="151"/>
      <c r="M35" s="152"/>
      <c r="N35" s="151"/>
      <c r="O35" s="150"/>
      <c r="P35" s="150"/>
      <c r="Q35" s="150"/>
      <c r="R35" s="150"/>
      <c r="S35" s="155"/>
      <c r="T35" s="155"/>
      <c r="U35" s="155"/>
      <c r="V35" s="155"/>
      <c r="W35" s="156"/>
      <c r="X35" s="155"/>
      <c r="Y35" s="155"/>
      <c r="Z35" s="156"/>
      <c r="AA35" s="156"/>
      <c r="AB35" s="241"/>
      <c r="AC35" s="54">
        <f t="shared" si="11"/>
        <v>0</v>
      </c>
      <c r="AD35" s="35">
        <v>0</v>
      </c>
      <c r="AE35" s="241">
        <f t="shared" si="2"/>
        <v>0</v>
      </c>
      <c r="AF35" s="254">
        <v>0</v>
      </c>
      <c r="AG35" s="254">
        <f t="shared" si="3"/>
        <v>0</v>
      </c>
      <c r="AH35" s="199"/>
      <c r="AI35" s="199"/>
      <c r="AJ35" s="208"/>
      <c r="AK35" s="199"/>
      <c r="AL35" s="208">
        <f t="shared" si="6"/>
        <v>0</v>
      </c>
    </row>
    <row r="36" spans="1:38" s="126" customFormat="1" ht="23.25" customHeight="1" x14ac:dyDescent="0.25">
      <c r="A36" s="12"/>
      <c r="B36" s="3">
        <v>1</v>
      </c>
      <c r="C36" s="3">
        <v>1</v>
      </c>
      <c r="D36" s="3">
        <v>0</v>
      </c>
      <c r="E36" s="226"/>
      <c r="F36" s="331"/>
      <c r="G36" s="441" t="s">
        <v>1462</v>
      </c>
      <c r="H36" s="441"/>
      <c r="I36" s="331"/>
      <c r="J36" s="331"/>
      <c r="K36" s="125"/>
      <c r="L36" s="331"/>
      <c r="M36" s="331"/>
      <c r="N36" s="331"/>
      <c r="O36" s="331"/>
      <c r="P36" s="331"/>
      <c r="Q36" s="331"/>
      <c r="R36" s="331"/>
      <c r="S36" s="97">
        <f t="shared" ref="S36:AK36" si="12">SUM(S27:S34)</f>
        <v>3091000</v>
      </c>
      <c r="T36" s="97">
        <f t="shared" si="12"/>
        <v>3000000</v>
      </c>
      <c r="U36" s="97">
        <f t="shared" si="12"/>
        <v>3000000</v>
      </c>
      <c r="V36" s="97">
        <f t="shared" si="12"/>
        <v>3000000</v>
      </c>
      <c r="W36" s="98">
        <f t="shared" si="12"/>
        <v>3000000</v>
      </c>
      <c r="X36" s="97">
        <f t="shared" si="12"/>
        <v>0</v>
      </c>
      <c r="Y36" s="97">
        <f t="shared" si="12"/>
        <v>3000000</v>
      </c>
      <c r="Z36" s="97">
        <f t="shared" si="12"/>
        <v>3000000</v>
      </c>
      <c r="AA36" s="97">
        <f t="shared" si="12"/>
        <v>0</v>
      </c>
      <c r="AB36" s="97">
        <f t="shared" si="12"/>
        <v>-600000</v>
      </c>
      <c r="AC36" s="97">
        <f t="shared" si="12"/>
        <v>2400000</v>
      </c>
      <c r="AD36" s="97">
        <f t="shared" si="12"/>
        <v>1932403.7999999998</v>
      </c>
      <c r="AE36" s="97">
        <f t="shared" si="12"/>
        <v>467596.20000000007</v>
      </c>
      <c r="AF36" s="97">
        <f t="shared" si="12"/>
        <v>1842908.29</v>
      </c>
      <c r="AG36" s="97">
        <f t="shared" si="12"/>
        <v>89495.510000000009</v>
      </c>
      <c r="AH36" s="97">
        <f t="shared" si="12"/>
        <v>0</v>
      </c>
      <c r="AI36" s="97">
        <f t="shared" si="12"/>
        <v>5</v>
      </c>
      <c r="AJ36" s="97">
        <f t="shared" si="12"/>
        <v>0</v>
      </c>
      <c r="AK36" s="97">
        <f t="shared" si="12"/>
        <v>3</v>
      </c>
      <c r="AL36" s="283">
        <f t="shared" si="6"/>
        <v>8</v>
      </c>
    </row>
    <row r="37" spans="1:38" ht="65.25" customHeight="1" x14ac:dyDescent="0.25">
      <c r="A37" s="12">
        <v>1</v>
      </c>
      <c r="B37" s="3">
        <v>1</v>
      </c>
      <c r="C37" s="3">
        <v>1</v>
      </c>
      <c r="D37" s="3">
        <v>1</v>
      </c>
      <c r="E37" s="223" t="s">
        <v>1099</v>
      </c>
      <c r="F37" s="1" t="s">
        <v>1385</v>
      </c>
      <c r="G37" s="65" t="s">
        <v>194</v>
      </c>
      <c r="H37" s="1" t="s">
        <v>195</v>
      </c>
      <c r="I37" s="1" t="s">
        <v>32</v>
      </c>
      <c r="J37" s="1" t="s">
        <v>41</v>
      </c>
      <c r="K37" s="8" t="s">
        <v>1636</v>
      </c>
      <c r="L37" s="65" t="s">
        <v>196</v>
      </c>
      <c r="M37" s="1" t="s">
        <v>47</v>
      </c>
      <c r="N37" s="65" t="s">
        <v>68</v>
      </c>
      <c r="O37" s="2">
        <v>10000</v>
      </c>
      <c r="P37" s="3" t="s">
        <v>107</v>
      </c>
      <c r="Q37" s="3">
        <v>6</v>
      </c>
      <c r="R37" s="3" t="s">
        <v>197</v>
      </c>
      <c r="S37" s="100">
        <v>250000</v>
      </c>
      <c r="T37" s="100">
        <v>250000</v>
      </c>
      <c r="U37" s="100">
        <v>250000</v>
      </c>
      <c r="V37" s="100">
        <v>250000</v>
      </c>
      <c r="W37" s="54">
        <v>250000</v>
      </c>
      <c r="X37" s="100"/>
      <c r="Y37" s="100">
        <f t="shared" ref="Y37:Y46" si="13">SUM(W37:X37)</f>
        <v>250000</v>
      </c>
      <c r="Z37" s="54">
        <v>250000</v>
      </c>
      <c r="AA37" s="54"/>
      <c r="AB37" s="241"/>
      <c r="AC37" s="54">
        <f t="shared" ref="AC37:AC46" si="14">SUM(Z37:AB37)</f>
        <v>250000</v>
      </c>
      <c r="AD37" s="35">
        <v>250000</v>
      </c>
      <c r="AE37" s="241">
        <f t="shared" si="2"/>
        <v>0</v>
      </c>
      <c r="AF37" s="254">
        <v>225000</v>
      </c>
      <c r="AG37" s="254">
        <f t="shared" si="3"/>
        <v>25000</v>
      </c>
      <c r="AH37" s="208">
        <v>1</v>
      </c>
      <c r="AI37" s="208"/>
      <c r="AK37" s="208"/>
      <c r="AL37" s="208">
        <f t="shared" si="6"/>
        <v>1</v>
      </c>
    </row>
    <row r="38" spans="1:38" ht="50.1" customHeight="1" x14ac:dyDescent="0.25">
      <c r="A38" s="12">
        <v>1</v>
      </c>
      <c r="B38" s="3">
        <v>1</v>
      </c>
      <c r="C38" s="3">
        <v>1</v>
      </c>
      <c r="D38" s="3">
        <v>1</v>
      </c>
      <c r="E38" s="223" t="s">
        <v>1100</v>
      </c>
      <c r="F38" s="1" t="s">
        <v>1385</v>
      </c>
      <c r="G38" s="65" t="s">
        <v>198</v>
      </c>
      <c r="H38" s="1" t="s">
        <v>199</v>
      </c>
      <c r="I38" s="1" t="s">
        <v>32</v>
      </c>
      <c r="J38" s="1" t="s">
        <v>41</v>
      </c>
      <c r="K38" s="8" t="s">
        <v>200</v>
      </c>
      <c r="L38" s="65" t="s">
        <v>201</v>
      </c>
      <c r="M38" s="1" t="s">
        <v>47</v>
      </c>
      <c r="N38" s="65" t="s">
        <v>68</v>
      </c>
      <c r="O38" s="2">
        <v>1000</v>
      </c>
      <c r="P38" s="3" t="s">
        <v>107</v>
      </c>
      <c r="Q38" s="3">
        <v>7</v>
      </c>
      <c r="R38" s="3" t="s">
        <v>112</v>
      </c>
      <c r="S38" s="100">
        <v>250000</v>
      </c>
      <c r="T38" s="100">
        <v>250000</v>
      </c>
      <c r="U38" s="100">
        <v>250000</v>
      </c>
      <c r="V38" s="100">
        <v>250000</v>
      </c>
      <c r="W38" s="54">
        <v>250000</v>
      </c>
      <c r="X38" s="100"/>
      <c r="Y38" s="100">
        <f t="shared" si="13"/>
        <v>250000</v>
      </c>
      <c r="Z38" s="54">
        <v>250000</v>
      </c>
      <c r="AA38" s="54"/>
      <c r="AB38" s="241"/>
      <c r="AC38" s="54">
        <f t="shared" si="14"/>
        <v>250000</v>
      </c>
      <c r="AD38" s="35">
        <v>250000</v>
      </c>
      <c r="AE38" s="241">
        <f t="shared" si="2"/>
        <v>0</v>
      </c>
      <c r="AF38" s="254">
        <v>225000</v>
      </c>
      <c r="AG38" s="254">
        <f t="shared" si="3"/>
        <v>25000</v>
      </c>
      <c r="AH38" s="208">
        <v>1</v>
      </c>
      <c r="AI38" s="208"/>
      <c r="AK38" s="208"/>
      <c r="AL38" s="208">
        <f t="shared" si="6"/>
        <v>1</v>
      </c>
    </row>
    <row r="39" spans="1:38" ht="50.1" customHeight="1" x14ac:dyDescent="0.25">
      <c r="A39" s="12">
        <v>1</v>
      </c>
      <c r="B39" s="3">
        <v>1</v>
      </c>
      <c r="C39" s="3">
        <v>1</v>
      </c>
      <c r="D39" s="3">
        <v>1</v>
      </c>
      <c r="E39" s="223" t="s">
        <v>1101</v>
      </c>
      <c r="F39" s="1" t="s">
        <v>1385</v>
      </c>
      <c r="G39" s="65" t="s">
        <v>203</v>
      </c>
      <c r="H39" s="1" t="s">
        <v>204</v>
      </c>
      <c r="I39" s="1" t="s">
        <v>32</v>
      </c>
      <c r="J39" s="1" t="s">
        <v>41</v>
      </c>
      <c r="K39" s="8" t="s">
        <v>200</v>
      </c>
      <c r="L39" s="65" t="s">
        <v>205</v>
      </c>
      <c r="M39" s="1" t="s">
        <v>47</v>
      </c>
      <c r="N39" s="65" t="s">
        <v>68</v>
      </c>
      <c r="O39" s="2">
        <v>1000</v>
      </c>
      <c r="P39" s="3" t="s">
        <v>107</v>
      </c>
      <c r="Q39" s="3" t="s">
        <v>93</v>
      </c>
      <c r="R39" s="3" t="s">
        <v>140</v>
      </c>
      <c r="S39" s="100">
        <v>250000</v>
      </c>
      <c r="T39" s="100">
        <v>250000</v>
      </c>
      <c r="U39" s="100">
        <v>250000</v>
      </c>
      <c r="V39" s="100">
        <v>250000</v>
      </c>
      <c r="W39" s="54">
        <v>250000</v>
      </c>
      <c r="X39" s="100"/>
      <c r="Y39" s="100">
        <f t="shared" si="13"/>
        <v>250000</v>
      </c>
      <c r="Z39" s="54">
        <v>250000</v>
      </c>
      <c r="AA39" s="54"/>
      <c r="AB39" s="256">
        <v>-250000</v>
      </c>
      <c r="AC39" s="54">
        <f t="shared" si="14"/>
        <v>0</v>
      </c>
      <c r="AD39" s="35">
        <v>0</v>
      </c>
      <c r="AE39" s="241">
        <f t="shared" si="2"/>
        <v>0</v>
      </c>
      <c r="AF39" s="254">
        <v>0</v>
      </c>
      <c r="AG39" s="254">
        <f t="shared" si="3"/>
        <v>0</v>
      </c>
      <c r="AH39" s="208"/>
      <c r="AI39" s="208"/>
      <c r="AK39" s="208">
        <v>1</v>
      </c>
      <c r="AL39" s="208">
        <f t="shared" si="6"/>
        <v>1</v>
      </c>
    </row>
    <row r="40" spans="1:38" ht="64.5" customHeight="1" x14ac:dyDescent="0.25">
      <c r="A40" s="12">
        <v>1</v>
      </c>
      <c r="B40" s="3">
        <v>1</v>
      </c>
      <c r="C40" s="3">
        <v>1</v>
      </c>
      <c r="D40" s="3">
        <v>1</v>
      </c>
      <c r="E40" s="223" t="s">
        <v>1102</v>
      </c>
      <c r="F40" s="1" t="s">
        <v>1385</v>
      </c>
      <c r="G40" s="65" t="s">
        <v>206</v>
      </c>
      <c r="H40" s="1" t="s">
        <v>207</v>
      </c>
      <c r="I40" s="1" t="s">
        <v>29</v>
      </c>
      <c r="J40" s="1" t="s">
        <v>35</v>
      </c>
      <c r="K40" s="13" t="s">
        <v>1495</v>
      </c>
      <c r="L40" s="65" t="s">
        <v>208</v>
      </c>
      <c r="M40" s="1" t="s">
        <v>47</v>
      </c>
      <c r="N40" s="65" t="s">
        <v>68</v>
      </c>
      <c r="O40" s="2">
        <v>200</v>
      </c>
      <c r="P40" s="3">
        <v>3</v>
      </c>
      <c r="Q40" s="3">
        <v>3</v>
      </c>
      <c r="R40" s="3" t="s">
        <v>209</v>
      </c>
      <c r="S40" s="100">
        <v>67000</v>
      </c>
      <c r="T40" s="100">
        <v>100000</v>
      </c>
      <c r="U40" s="100">
        <v>67000</v>
      </c>
      <c r="V40" s="100">
        <v>67000</v>
      </c>
      <c r="W40" s="54">
        <v>67000</v>
      </c>
      <c r="X40" s="100"/>
      <c r="Y40" s="100">
        <f t="shared" si="13"/>
        <v>67000</v>
      </c>
      <c r="Z40" s="54">
        <v>67000</v>
      </c>
      <c r="AA40" s="54"/>
      <c r="AB40" s="241"/>
      <c r="AC40" s="54">
        <f t="shared" si="14"/>
        <v>67000</v>
      </c>
      <c r="AD40" s="35">
        <v>6700</v>
      </c>
      <c r="AE40" s="241">
        <f t="shared" si="2"/>
        <v>60300</v>
      </c>
      <c r="AF40" s="254">
        <v>60300</v>
      </c>
      <c r="AG40" s="254">
        <f t="shared" si="3"/>
        <v>-53600</v>
      </c>
      <c r="AI40" s="208"/>
      <c r="AK40" s="208">
        <v>1</v>
      </c>
      <c r="AL40" s="208">
        <f>SUM(AI40:AK40)</f>
        <v>1</v>
      </c>
    </row>
    <row r="41" spans="1:38" ht="63" customHeight="1" x14ac:dyDescent="0.25">
      <c r="A41" s="12">
        <v>1</v>
      </c>
      <c r="B41" s="3">
        <v>1</v>
      </c>
      <c r="C41" s="3">
        <v>1</v>
      </c>
      <c r="D41" s="3">
        <v>1</v>
      </c>
      <c r="E41" s="223" t="s">
        <v>1103</v>
      </c>
      <c r="F41" s="1" t="s">
        <v>1385</v>
      </c>
      <c r="G41" s="65" t="s">
        <v>210</v>
      </c>
      <c r="H41" s="1" t="s">
        <v>211</v>
      </c>
      <c r="I41" s="1" t="s">
        <v>32</v>
      </c>
      <c r="J41" s="1" t="s">
        <v>38</v>
      </c>
      <c r="K41" s="13" t="s">
        <v>212</v>
      </c>
      <c r="L41" s="65" t="s">
        <v>213</v>
      </c>
      <c r="M41" s="1" t="s">
        <v>45</v>
      </c>
      <c r="N41" s="65" t="s">
        <v>68</v>
      </c>
      <c r="O41" s="2">
        <v>50</v>
      </c>
      <c r="P41" s="3" t="s">
        <v>107</v>
      </c>
      <c r="Q41" s="3">
        <v>6</v>
      </c>
      <c r="R41" s="3" t="s">
        <v>197</v>
      </c>
      <c r="S41" s="100">
        <v>250000</v>
      </c>
      <c r="T41" s="100">
        <v>250000</v>
      </c>
      <c r="U41" s="100">
        <v>250000</v>
      </c>
      <c r="V41" s="100">
        <v>250000</v>
      </c>
      <c r="W41" s="54">
        <v>250000</v>
      </c>
      <c r="X41" s="100"/>
      <c r="Y41" s="100">
        <f t="shared" si="13"/>
        <v>250000</v>
      </c>
      <c r="Z41" s="54">
        <v>250000</v>
      </c>
      <c r="AA41" s="54"/>
      <c r="AB41" s="241"/>
      <c r="AC41" s="54">
        <f t="shared" si="14"/>
        <v>250000</v>
      </c>
      <c r="AD41" s="35">
        <v>250000</v>
      </c>
      <c r="AE41" s="241">
        <f t="shared" si="2"/>
        <v>0</v>
      </c>
      <c r="AF41" s="254">
        <v>250000</v>
      </c>
      <c r="AG41" s="254">
        <f t="shared" si="3"/>
        <v>0</v>
      </c>
      <c r="AH41" s="208"/>
      <c r="AI41" s="208">
        <v>1</v>
      </c>
      <c r="AK41" s="208"/>
      <c r="AL41" s="208">
        <f t="shared" si="6"/>
        <v>1</v>
      </c>
    </row>
    <row r="42" spans="1:38" ht="50.1" customHeight="1" x14ac:dyDescent="0.25">
      <c r="A42" s="12">
        <v>1</v>
      </c>
      <c r="B42" s="3">
        <v>1</v>
      </c>
      <c r="C42" s="3">
        <v>1</v>
      </c>
      <c r="D42" s="3">
        <v>1</v>
      </c>
      <c r="E42" s="223" t="s">
        <v>1104</v>
      </c>
      <c r="F42" s="1" t="s">
        <v>1385</v>
      </c>
      <c r="G42" s="65" t="s">
        <v>214</v>
      </c>
      <c r="H42" s="1" t="s">
        <v>215</v>
      </c>
      <c r="I42" s="1" t="s">
        <v>32</v>
      </c>
      <c r="J42" s="1" t="s">
        <v>41</v>
      </c>
      <c r="K42" s="13" t="s">
        <v>115</v>
      </c>
      <c r="L42" s="65" t="s">
        <v>216</v>
      </c>
      <c r="M42" s="1" t="s">
        <v>47</v>
      </c>
      <c r="N42" s="65" t="s">
        <v>68</v>
      </c>
      <c r="O42" s="2">
        <v>1000</v>
      </c>
      <c r="P42" s="3" t="s">
        <v>107</v>
      </c>
      <c r="Q42" s="3">
        <v>1</v>
      </c>
      <c r="R42" s="3" t="s">
        <v>135</v>
      </c>
      <c r="S42" s="100">
        <v>150000</v>
      </c>
      <c r="T42" s="100">
        <v>150000</v>
      </c>
      <c r="U42" s="100">
        <v>150000</v>
      </c>
      <c r="V42" s="100">
        <v>150000</v>
      </c>
      <c r="W42" s="54">
        <v>150000</v>
      </c>
      <c r="X42" s="100"/>
      <c r="Y42" s="100">
        <f t="shared" si="13"/>
        <v>150000</v>
      </c>
      <c r="Z42" s="54">
        <v>150000</v>
      </c>
      <c r="AA42" s="54"/>
      <c r="AB42" s="241"/>
      <c r="AC42" s="54">
        <f t="shared" si="14"/>
        <v>150000</v>
      </c>
      <c r="AD42" s="35">
        <v>150000</v>
      </c>
      <c r="AE42" s="241">
        <f t="shared" si="2"/>
        <v>0</v>
      </c>
      <c r="AF42" s="254">
        <v>135000</v>
      </c>
      <c r="AG42" s="254">
        <f t="shared" si="3"/>
        <v>15000</v>
      </c>
      <c r="AH42" s="208">
        <v>1</v>
      </c>
      <c r="AI42" s="208"/>
      <c r="AK42" s="208"/>
      <c r="AL42" s="208">
        <f t="shared" si="6"/>
        <v>1</v>
      </c>
    </row>
    <row r="43" spans="1:38" ht="50.1" customHeight="1" x14ac:dyDescent="0.25">
      <c r="A43" s="12">
        <v>1</v>
      </c>
      <c r="B43" s="3">
        <v>1</v>
      </c>
      <c r="C43" s="3">
        <v>1</v>
      </c>
      <c r="D43" s="3">
        <v>1</v>
      </c>
      <c r="E43" s="223" t="s">
        <v>1105</v>
      </c>
      <c r="F43" s="1" t="s">
        <v>1385</v>
      </c>
      <c r="G43" s="65" t="s">
        <v>217</v>
      </c>
      <c r="H43" s="1" t="s">
        <v>218</v>
      </c>
      <c r="I43" s="1" t="s">
        <v>32</v>
      </c>
      <c r="J43" s="1" t="s">
        <v>41</v>
      </c>
      <c r="K43" s="13" t="s">
        <v>1640</v>
      </c>
      <c r="L43" s="65" t="s">
        <v>219</v>
      </c>
      <c r="M43" s="1" t="s">
        <v>47</v>
      </c>
      <c r="N43" s="65" t="s">
        <v>68</v>
      </c>
      <c r="O43" s="2">
        <v>1000</v>
      </c>
      <c r="P43" s="3" t="s">
        <v>107</v>
      </c>
      <c r="Q43" s="3">
        <v>1</v>
      </c>
      <c r="R43" s="3" t="s">
        <v>135</v>
      </c>
      <c r="S43" s="100">
        <v>150000</v>
      </c>
      <c r="T43" s="100">
        <v>150000</v>
      </c>
      <c r="U43" s="100">
        <v>150000</v>
      </c>
      <c r="V43" s="100">
        <v>150000</v>
      </c>
      <c r="W43" s="54">
        <v>150000</v>
      </c>
      <c r="X43" s="100"/>
      <c r="Y43" s="100">
        <f t="shared" si="13"/>
        <v>150000</v>
      </c>
      <c r="Z43" s="54">
        <v>150000</v>
      </c>
      <c r="AA43" s="54"/>
      <c r="AB43" s="241"/>
      <c r="AC43" s="54">
        <f t="shared" si="14"/>
        <v>150000</v>
      </c>
      <c r="AD43" s="35">
        <v>150000</v>
      </c>
      <c r="AE43" s="241">
        <f t="shared" si="2"/>
        <v>0</v>
      </c>
      <c r="AF43" s="254">
        <v>135000</v>
      </c>
      <c r="AG43" s="254">
        <f t="shared" si="3"/>
        <v>15000</v>
      </c>
      <c r="AH43" s="208">
        <v>1</v>
      </c>
      <c r="AI43" s="208"/>
      <c r="AK43" s="208"/>
      <c r="AL43" s="208">
        <f t="shared" si="6"/>
        <v>1</v>
      </c>
    </row>
    <row r="44" spans="1:38" ht="50.1" customHeight="1" x14ac:dyDescent="0.25">
      <c r="A44" s="12">
        <v>1</v>
      </c>
      <c r="B44" s="3">
        <v>1</v>
      </c>
      <c r="C44" s="3">
        <v>1</v>
      </c>
      <c r="D44" s="3">
        <v>1</v>
      </c>
      <c r="E44" s="223" t="s">
        <v>1106</v>
      </c>
      <c r="F44" s="1" t="s">
        <v>1385</v>
      </c>
      <c r="G44" s="65" t="s">
        <v>220</v>
      </c>
      <c r="H44" s="1" t="s">
        <v>1386</v>
      </c>
      <c r="I44" s="1" t="s">
        <v>32</v>
      </c>
      <c r="J44" s="1" t="s">
        <v>41</v>
      </c>
      <c r="K44" s="13" t="s">
        <v>221</v>
      </c>
      <c r="L44" s="65" t="s">
        <v>222</v>
      </c>
      <c r="M44" s="1" t="s">
        <v>51</v>
      </c>
      <c r="N44" s="65" t="s">
        <v>68</v>
      </c>
      <c r="O44" s="2">
        <v>1000</v>
      </c>
      <c r="P44" s="3" t="s">
        <v>107</v>
      </c>
      <c r="Q44" s="3" t="s">
        <v>93</v>
      </c>
      <c r="R44" s="3" t="s">
        <v>171</v>
      </c>
      <c r="S44" s="100">
        <v>150000</v>
      </c>
      <c r="T44" s="100">
        <v>150000</v>
      </c>
      <c r="U44" s="100">
        <v>150000</v>
      </c>
      <c r="V44" s="100">
        <v>150000</v>
      </c>
      <c r="W44" s="54">
        <v>150000</v>
      </c>
      <c r="X44" s="100"/>
      <c r="Y44" s="100">
        <f t="shared" si="13"/>
        <v>150000</v>
      </c>
      <c r="Z44" s="54">
        <v>150000</v>
      </c>
      <c r="AA44" s="54"/>
      <c r="AB44" s="241"/>
      <c r="AC44" s="54">
        <f t="shared" si="14"/>
        <v>150000</v>
      </c>
      <c r="AD44" s="35">
        <v>150000</v>
      </c>
      <c r="AE44" s="241">
        <f t="shared" si="2"/>
        <v>0</v>
      </c>
      <c r="AF44" s="254">
        <v>135000</v>
      </c>
      <c r="AG44" s="254">
        <f t="shared" si="3"/>
        <v>15000</v>
      </c>
      <c r="AH44" s="208">
        <v>1</v>
      </c>
      <c r="AI44" s="208"/>
      <c r="AK44" s="208"/>
      <c r="AL44" s="208">
        <f t="shared" si="6"/>
        <v>1</v>
      </c>
    </row>
    <row r="45" spans="1:38" ht="50.1" customHeight="1" x14ac:dyDescent="0.25">
      <c r="A45" s="12">
        <v>1</v>
      </c>
      <c r="B45" s="3">
        <v>1</v>
      </c>
      <c r="C45" s="3">
        <v>1</v>
      </c>
      <c r="D45" s="3">
        <v>1</v>
      </c>
      <c r="E45" s="223" t="s">
        <v>1107</v>
      </c>
      <c r="F45" s="1" t="s">
        <v>1385</v>
      </c>
      <c r="G45" s="65" t="s">
        <v>223</v>
      </c>
      <c r="H45" s="1" t="s">
        <v>224</v>
      </c>
      <c r="I45" s="1" t="s">
        <v>32</v>
      </c>
      <c r="J45" s="1" t="s">
        <v>41</v>
      </c>
      <c r="K45" s="13" t="s">
        <v>225</v>
      </c>
      <c r="L45" s="65" t="s">
        <v>226</v>
      </c>
      <c r="M45" s="1" t="s">
        <v>51</v>
      </c>
      <c r="N45" s="65" t="s">
        <v>68</v>
      </c>
      <c r="O45" s="2">
        <v>1000</v>
      </c>
      <c r="P45" s="3" t="s">
        <v>107</v>
      </c>
      <c r="Q45" s="3" t="s">
        <v>93</v>
      </c>
      <c r="R45" s="3" t="s">
        <v>171</v>
      </c>
      <c r="S45" s="100">
        <v>150000</v>
      </c>
      <c r="T45" s="100">
        <v>150000</v>
      </c>
      <c r="U45" s="100">
        <v>150000</v>
      </c>
      <c r="V45" s="100">
        <v>150000</v>
      </c>
      <c r="W45" s="54">
        <v>150000</v>
      </c>
      <c r="X45" s="100"/>
      <c r="Y45" s="100">
        <f t="shared" si="13"/>
        <v>150000</v>
      </c>
      <c r="Z45" s="54">
        <v>150000</v>
      </c>
      <c r="AA45" s="54"/>
      <c r="AB45" s="241"/>
      <c r="AC45" s="54">
        <f t="shared" si="14"/>
        <v>150000</v>
      </c>
      <c r="AD45" s="35">
        <v>150000</v>
      </c>
      <c r="AE45" s="241">
        <f t="shared" si="2"/>
        <v>0</v>
      </c>
      <c r="AF45" s="254">
        <v>135000</v>
      </c>
      <c r="AG45" s="254">
        <f t="shared" si="3"/>
        <v>15000</v>
      </c>
      <c r="AH45" s="208">
        <v>1</v>
      </c>
      <c r="AI45" s="208"/>
      <c r="AK45" s="208"/>
      <c r="AL45" s="208">
        <f>SUM(AI45:AK45)</f>
        <v>0</v>
      </c>
    </row>
    <row r="46" spans="1:38" ht="47.25" customHeight="1" x14ac:dyDescent="0.25">
      <c r="A46" s="12">
        <v>1</v>
      </c>
      <c r="B46" s="3">
        <v>1</v>
      </c>
      <c r="C46" s="3">
        <v>1</v>
      </c>
      <c r="D46" s="3">
        <v>1</v>
      </c>
      <c r="E46" s="223" t="s">
        <v>1108</v>
      </c>
      <c r="F46" s="1" t="s">
        <v>1385</v>
      </c>
      <c r="G46" s="65" t="s">
        <v>1637</v>
      </c>
      <c r="H46" s="1" t="s">
        <v>227</v>
      </c>
      <c r="I46" s="1" t="s">
        <v>29</v>
      </c>
      <c r="J46" s="1" t="s">
        <v>228</v>
      </c>
      <c r="K46" s="13" t="s">
        <v>1638</v>
      </c>
      <c r="L46" s="65" t="s">
        <v>229</v>
      </c>
      <c r="M46" s="1" t="s">
        <v>45</v>
      </c>
      <c r="N46" s="65" t="s">
        <v>68</v>
      </c>
      <c r="O46" s="2">
        <v>1000</v>
      </c>
      <c r="P46" s="3" t="s">
        <v>107</v>
      </c>
      <c r="Q46" s="3" t="s">
        <v>91</v>
      </c>
      <c r="R46" s="3" t="s">
        <v>91</v>
      </c>
      <c r="S46" s="100">
        <v>1075000</v>
      </c>
      <c r="T46" s="100" t="s">
        <v>107</v>
      </c>
      <c r="U46" s="100">
        <v>973000</v>
      </c>
      <c r="V46" s="100">
        <v>973000</v>
      </c>
      <c r="W46" s="54">
        <v>973000</v>
      </c>
      <c r="X46" s="100"/>
      <c r="Y46" s="100">
        <f t="shared" si="13"/>
        <v>973000</v>
      </c>
      <c r="Z46" s="54">
        <v>973000</v>
      </c>
      <c r="AA46" s="54"/>
      <c r="AB46" s="241"/>
      <c r="AC46" s="54">
        <f t="shared" si="14"/>
        <v>973000</v>
      </c>
      <c r="AD46" s="35">
        <v>973000</v>
      </c>
      <c r="AE46" s="241">
        <f t="shared" si="2"/>
        <v>0</v>
      </c>
      <c r="AF46" s="254">
        <v>875700</v>
      </c>
      <c r="AG46" s="254">
        <f t="shared" si="3"/>
        <v>97300</v>
      </c>
      <c r="AH46" s="208"/>
      <c r="AI46" s="208">
        <v>1</v>
      </c>
      <c r="AK46" s="208"/>
      <c r="AL46" s="208">
        <f t="shared" si="6"/>
        <v>1</v>
      </c>
    </row>
    <row r="47" spans="1:38" s="102" customFormat="1" ht="28.5" customHeight="1" x14ac:dyDescent="0.25">
      <c r="A47" s="12"/>
      <c r="B47" s="3">
        <v>1</v>
      </c>
      <c r="C47" s="3">
        <v>1</v>
      </c>
      <c r="D47" s="3">
        <v>0</v>
      </c>
      <c r="E47" s="224">
        <v>33</v>
      </c>
      <c r="F47" s="96"/>
      <c r="G47" s="96" t="s">
        <v>1463</v>
      </c>
      <c r="H47" s="96"/>
      <c r="I47" s="96"/>
      <c r="J47" s="96"/>
      <c r="K47" s="105"/>
      <c r="L47" s="96"/>
      <c r="M47" s="96"/>
      <c r="N47" s="96"/>
      <c r="O47" s="331"/>
      <c r="P47" s="331"/>
      <c r="Q47" s="331"/>
      <c r="R47" s="331"/>
      <c r="S47" s="97">
        <f>SUM(S37:S46)</f>
        <v>2742000</v>
      </c>
      <c r="T47" s="97">
        <f t="shared" ref="T47:AG47" si="15">SUM(T37:T46)</f>
        <v>1700000</v>
      </c>
      <c r="U47" s="97">
        <f t="shared" si="15"/>
        <v>2640000</v>
      </c>
      <c r="V47" s="97">
        <f t="shared" si="15"/>
        <v>2640000</v>
      </c>
      <c r="W47" s="98">
        <f t="shared" si="15"/>
        <v>2640000</v>
      </c>
      <c r="X47" s="97">
        <f t="shared" si="15"/>
        <v>0</v>
      </c>
      <c r="Y47" s="97">
        <f t="shared" si="15"/>
        <v>2640000</v>
      </c>
      <c r="Z47" s="98">
        <f t="shared" si="15"/>
        <v>2640000</v>
      </c>
      <c r="AA47" s="98">
        <f t="shared" si="15"/>
        <v>0</v>
      </c>
      <c r="AB47" s="98">
        <f t="shared" si="15"/>
        <v>-250000</v>
      </c>
      <c r="AC47" s="98">
        <f t="shared" si="15"/>
        <v>2390000</v>
      </c>
      <c r="AD47" s="98">
        <f t="shared" si="15"/>
        <v>2329700</v>
      </c>
      <c r="AE47" s="98">
        <f t="shared" si="15"/>
        <v>60300</v>
      </c>
      <c r="AF47" s="98">
        <f t="shared" si="15"/>
        <v>2176000</v>
      </c>
      <c r="AG47" s="98">
        <f t="shared" si="15"/>
        <v>153700</v>
      </c>
      <c r="AH47" s="197"/>
      <c r="AI47" s="197"/>
      <c r="AJ47" s="284"/>
      <c r="AK47" s="197"/>
      <c r="AL47" s="284">
        <f t="shared" si="6"/>
        <v>0</v>
      </c>
    </row>
    <row r="48" spans="1:38" ht="50.1" customHeight="1" x14ac:dyDescent="0.25">
      <c r="A48" s="12">
        <v>1</v>
      </c>
      <c r="B48" s="3">
        <v>1</v>
      </c>
      <c r="C48" s="3">
        <v>1</v>
      </c>
      <c r="D48" s="3">
        <v>1</v>
      </c>
      <c r="E48" s="223" t="s">
        <v>1109</v>
      </c>
      <c r="F48" s="1" t="s">
        <v>1385</v>
      </c>
      <c r="G48" s="65" t="s">
        <v>230</v>
      </c>
      <c r="H48" s="1" t="s">
        <v>231</v>
      </c>
      <c r="I48" s="1" t="s">
        <v>32</v>
      </c>
      <c r="J48" s="17" t="s">
        <v>37</v>
      </c>
      <c r="K48" s="1" t="s">
        <v>232</v>
      </c>
      <c r="L48" s="66" t="s">
        <v>233</v>
      </c>
      <c r="M48" s="1" t="s">
        <v>47</v>
      </c>
      <c r="N48" s="66" t="s">
        <v>69</v>
      </c>
      <c r="O48" s="18">
        <v>200</v>
      </c>
      <c r="P48" s="3">
        <v>1</v>
      </c>
      <c r="Q48" s="19">
        <v>3</v>
      </c>
      <c r="R48" s="19" t="s">
        <v>234</v>
      </c>
      <c r="S48" s="20">
        <v>200000</v>
      </c>
      <c r="T48" s="20">
        <v>200000</v>
      </c>
      <c r="U48" s="20">
        <v>200000</v>
      </c>
      <c r="V48" s="20">
        <v>200000</v>
      </c>
      <c r="W48" s="55">
        <v>200000</v>
      </c>
      <c r="X48" s="20"/>
      <c r="Y48" s="100">
        <f t="shared" ref="Y48:Y60" si="16">SUM(W48:X48)</f>
        <v>200000</v>
      </c>
      <c r="Z48" s="55">
        <v>200000</v>
      </c>
      <c r="AA48" s="55"/>
      <c r="AB48" s="256"/>
      <c r="AC48" s="54">
        <f t="shared" ref="AC48:AC55" si="17">SUM(Z48:AB48)</f>
        <v>200000</v>
      </c>
      <c r="AD48" s="35">
        <v>200000</v>
      </c>
      <c r="AE48" s="241">
        <f t="shared" si="2"/>
        <v>0</v>
      </c>
      <c r="AF48" s="254">
        <v>180000</v>
      </c>
      <c r="AG48" s="254">
        <f t="shared" si="3"/>
        <v>20000</v>
      </c>
      <c r="AH48" s="208">
        <v>1</v>
      </c>
      <c r="AI48" s="208"/>
      <c r="AK48" s="208"/>
      <c r="AL48" s="208">
        <f t="shared" si="6"/>
        <v>1</v>
      </c>
    </row>
    <row r="49" spans="1:38" ht="50.1" customHeight="1" x14ac:dyDescent="0.25">
      <c r="A49" s="12">
        <v>1</v>
      </c>
      <c r="B49" s="3">
        <v>1</v>
      </c>
      <c r="C49" s="3">
        <v>1</v>
      </c>
      <c r="D49" s="3">
        <v>1</v>
      </c>
      <c r="E49" s="223" t="s">
        <v>1110</v>
      </c>
      <c r="F49" s="1" t="s">
        <v>1385</v>
      </c>
      <c r="G49" s="65" t="s">
        <v>235</v>
      </c>
      <c r="H49" s="1" t="s">
        <v>236</v>
      </c>
      <c r="I49" s="1" t="s">
        <v>32</v>
      </c>
      <c r="J49" s="17" t="s">
        <v>37</v>
      </c>
      <c r="K49" s="21" t="s">
        <v>237</v>
      </c>
      <c r="L49" s="66" t="s">
        <v>238</v>
      </c>
      <c r="M49" s="1" t="s">
        <v>47</v>
      </c>
      <c r="N49" s="66" t="s">
        <v>69</v>
      </c>
      <c r="O49" s="18">
        <v>300</v>
      </c>
      <c r="P49" s="3">
        <v>1</v>
      </c>
      <c r="Q49" s="19">
        <v>6</v>
      </c>
      <c r="R49" s="19" t="s">
        <v>150</v>
      </c>
      <c r="S49" s="20">
        <v>200000</v>
      </c>
      <c r="T49" s="20">
        <v>200000</v>
      </c>
      <c r="U49" s="20">
        <v>200000</v>
      </c>
      <c r="V49" s="20">
        <v>200000</v>
      </c>
      <c r="W49" s="55">
        <v>200000</v>
      </c>
      <c r="X49" s="20"/>
      <c r="Y49" s="100">
        <f t="shared" si="16"/>
        <v>200000</v>
      </c>
      <c r="Z49" s="55">
        <v>200000</v>
      </c>
      <c r="AA49" s="55"/>
      <c r="AB49" s="256"/>
      <c r="AC49" s="54">
        <f t="shared" si="17"/>
        <v>200000</v>
      </c>
      <c r="AD49" s="35">
        <v>200000</v>
      </c>
      <c r="AE49" s="241">
        <f t="shared" si="2"/>
        <v>0</v>
      </c>
      <c r="AF49" s="254">
        <v>180000</v>
      </c>
      <c r="AG49" s="254">
        <f t="shared" si="3"/>
        <v>20000</v>
      </c>
      <c r="AH49" s="208">
        <v>1</v>
      </c>
      <c r="AI49" s="208"/>
      <c r="AK49" s="208"/>
      <c r="AL49" s="208">
        <f t="shared" si="6"/>
        <v>1</v>
      </c>
    </row>
    <row r="50" spans="1:38" ht="50.1" customHeight="1" x14ac:dyDescent="0.25">
      <c r="A50" s="12">
        <v>1</v>
      </c>
      <c r="B50" s="3">
        <v>1</v>
      </c>
      <c r="C50" s="3">
        <v>1</v>
      </c>
      <c r="D50" s="3">
        <v>1</v>
      </c>
      <c r="E50" s="223" t="s">
        <v>1111</v>
      </c>
      <c r="F50" s="1" t="s">
        <v>1385</v>
      </c>
      <c r="G50" s="65" t="s">
        <v>239</v>
      </c>
      <c r="H50" s="17" t="s">
        <v>240</v>
      </c>
      <c r="I50" s="17" t="s">
        <v>32</v>
      </c>
      <c r="J50" s="17" t="s">
        <v>37</v>
      </c>
      <c r="K50" s="21" t="s">
        <v>237</v>
      </c>
      <c r="L50" s="66" t="s">
        <v>1387</v>
      </c>
      <c r="M50" s="1" t="s">
        <v>45</v>
      </c>
      <c r="N50" s="66" t="s">
        <v>69</v>
      </c>
      <c r="O50" s="18">
        <v>300</v>
      </c>
      <c r="P50" s="3">
        <v>1</v>
      </c>
      <c r="Q50" s="19">
        <v>6</v>
      </c>
      <c r="R50" s="19" t="s">
        <v>150</v>
      </c>
      <c r="S50" s="20">
        <v>200000</v>
      </c>
      <c r="T50" s="20">
        <v>200000</v>
      </c>
      <c r="U50" s="20">
        <v>200000</v>
      </c>
      <c r="V50" s="20">
        <v>200000</v>
      </c>
      <c r="W50" s="55">
        <v>200000</v>
      </c>
      <c r="X50" s="20"/>
      <c r="Y50" s="100">
        <f t="shared" si="16"/>
        <v>200000</v>
      </c>
      <c r="Z50" s="55">
        <v>200000</v>
      </c>
      <c r="AA50" s="55"/>
      <c r="AB50" s="256"/>
      <c r="AC50" s="54">
        <f t="shared" si="17"/>
        <v>200000</v>
      </c>
      <c r="AD50" s="35">
        <v>200000</v>
      </c>
      <c r="AE50" s="241">
        <f t="shared" si="2"/>
        <v>0</v>
      </c>
      <c r="AF50" s="254">
        <v>180000</v>
      </c>
      <c r="AG50" s="254">
        <f t="shared" si="3"/>
        <v>20000</v>
      </c>
      <c r="AH50" s="208">
        <v>1</v>
      </c>
      <c r="AI50" s="208"/>
      <c r="AK50" s="208"/>
      <c r="AL50" s="208">
        <f t="shared" si="6"/>
        <v>1</v>
      </c>
    </row>
    <row r="51" spans="1:38" ht="50.1" customHeight="1" x14ac:dyDescent="0.25">
      <c r="A51" s="12">
        <v>1</v>
      </c>
      <c r="B51" s="3">
        <v>1</v>
      </c>
      <c r="C51" s="3">
        <v>1</v>
      </c>
      <c r="D51" s="3">
        <v>1</v>
      </c>
      <c r="E51" s="223" t="s">
        <v>1112</v>
      </c>
      <c r="F51" s="1" t="s">
        <v>1385</v>
      </c>
      <c r="G51" s="66" t="s">
        <v>241</v>
      </c>
      <c r="H51" s="17" t="s">
        <v>242</v>
      </c>
      <c r="I51" s="17" t="s">
        <v>32</v>
      </c>
      <c r="J51" s="17" t="s">
        <v>38</v>
      </c>
      <c r="K51" s="22" t="s">
        <v>243</v>
      </c>
      <c r="L51" s="66" t="s">
        <v>244</v>
      </c>
      <c r="M51" s="1" t="s">
        <v>47</v>
      </c>
      <c r="N51" s="66" t="s">
        <v>69</v>
      </c>
      <c r="O51" s="18">
        <v>300</v>
      </c>
      <c r="P51" s="3">
        <v>5</v>
      </c>
      <c r="Q51" s="19">
        <v>3</v>
      </c>
      <c r="R51" s="19" t="s">
        <v>234</v>
      </c>
      <c r="S51" s="20">
        <v>200000</v>
      </c>
      <c r="T51" s="20">
        <v>200000</v>
      </c>
      <c r="U51" s="20">
        <v>200000</v>
      </c>
      <c r="V51" s="20">
        <v>200000</v>
      </c>
      <c r="W51" s="55">
        <v>200000</v>
      </c>
      <c r="X51" s="20"/>
      <c r="Y51" s="100">
        <f t="shared" si="16"/>
        <v>200000</v>
      </c>
      <c r="Z51" s="55">
        <v>200000</v>
      </c>
      <c r="AA51" s="55"/>
      <c r="AB51" s="256"/>
      <c r="AC51" s="54">
        <f t="shared" si="17"/>
        <v>200000</v>
      </c>
      <c r="AD51" s="35">
        <v>200000</v>
      </c>
      <c r="AE51" s="241">
        <f t="shared" si="2"/>
        <v>0</v>
      </c>
      <c r="AF51" s="254">
        <v>180000</v>
      </c>
      <c r="AG51" s="254">
        <f t="shared" si="3"/>
        <v>20000</v>
      </c>
      <c r="AH51" s="208">
        <v>1</v>
      </c>
      <c r="AI51" s="208"/>
      <c r="AK51" s="208"/>
      <c r="AL51" s="208">
        <f t="shared" si="6"/>
        <v>1</v>
      </c>
    </row>
    <row r="52" spans="1:38" ht="39.75" customHeight="1" x14ac:dyDescent="0.25">
      <c r="A52" s="12">
        <v>1</v>
      </c>
      <c r="B52" s="3">
        <v>1</v>
      </c>
      <c r="C52" s="3">
        <v>1</v>
      </c>
      <c r="D52" s="3">
        <v>1</v>
      </c>
      <c r="E52" s="223" t="s">
        <v>1113</v>
      </c>
      <c r="F52" s="1" t="s">
        <v>1385</v>
      </c>
      <c r="G52" s="67" t="s">
        <v>245</v>
      </c>
      <c r="H52" s="15" t="s">
        <v>246</v>
      </c>
      <c r="I52" s="15" t="s">
        <v>29</v>
      </c>
      <c r="J52" s="17" t="s">
        <v>41</v>
      </c>
      <c r="K52" s="15" t="s">
        <v>247</v>
      </c>
      <c r="L52" s="66" t="s">
        <v>248</v>
      </c>
      <c r="M52" s="15" t="s">
        <v>45</v>
      </c>
      <c r="N52" s="66" t="s">
        <v>69</v>
      </c>
      <c r="O52" s="3">
        <v>300</v>
      </c>
      <c r="P52" s="3">
        <v>3</v>
      </c>
      <c r="Q52" s="19">
        <v>6</v>
      </c>
      <c r="R52" s="19" t="s">
        <v>249</v>
      </c>
      <c r="S52" s="20">
        <v>500000</v>
      </c>
      <c r="T52" s="20">
        <v>500000</v>
      </c>
      <c r="U52" s="20">
        <v>500000</v>
      </c>
      <c r="V52" s="20">
        <v>500000</v>
      </c>
      <c r="W52" s="55">
        <v>500000</v>
      </c>
      <c r="X52" s="20"/>
      <c r="Y52" s="100">
        <f t="shared" si="16"/>
        <v>500000</v>
      </c>
      <c r="Z52" s="55">
        <v>500000</v>
      </c>
      <c r="AA52" s="55"/>
      <c r="AB52" s="256">
        <v>-500000</v>
      </c>
      <c r="AC52" s="54">
        <f t="shared" si="17"/>
        <v>0</v>
      </c>
      <c r="AD52" s="35">
        <v>0</v>
      </c>
      <c r="AE52" s="241">
        <f t="shared" si="2"/>
        <v>0</v>
      </c>
      <c r="AF52" s="254">
        <v>0</v>
      </c>
      <c r="AG52" s="254">
        <f t="shared" si="3"/>
        <v>0</v>
      </c>
      <c r="AH52" s="208"/>
      <c r="AI52" s="208"/>
      <c r="AK52" s="208">
        <v>1</v>
      </c>
      <c r="AL52" s="208">
        <f>SUM(AH52:AK52)</f>
        <v>1</v>
      </c>
    </row>
    <row r="53" spans="1:38" ht="40.5" customHeight="1" x14ac:dyDescent="0.25">
      <c r="A53" s="12">
        <v>1</v>
      </c>
      <c r="B53" s="3">
        <v>1</v>
      </c>
      <c r="C53" s="3">
        <v>1</v>
      </c>
      <c r="D53" s="3">
        <v>1</v>
      </c>
      <c r="E53" s="223" t="s">
        <v>1114</v>
      </c>
      <c r="F53" s="1" t="s">
        <v>1385</v>
      </c>
      <c r="G53" s="65" t="s">
        <v>250</v>
      </c>
      <c r="H53" s="1" t="s">
        <v>251</v>
      </c>
      <c r="I53" s="1" t="s">
        <v>29</v>
      </c>
      <c r="J53" s="17" t="s">
        <v>41</v>
      </c>
      <c r="K53" s="1" t="s">
        <v>247</v>
      </c>
      <c r="L53" s="75" t="s">
        <v>252</v>
      </c>
      <c r="M53" s="1" t="s">
        <v>45</v>
      </c>
      <c r="N53" s="66" t="s">
        <v>69</v>
      </c>
      <c r="O53" s="3">
        <v>300</v>
      </c>
      <c r="P53" s="3">
        <v>24</v>
      </c>
      <c r="Q53" s="19">
        <v>3</v>
      </c>
      <c r="R53" s="19" t="s">
        <v>234</v>
      </c>
      <c r="S53" s="20">
        <v>500000</v>
      </c>
      <c r="T53" s="20">
        <v>500000</v>
      </c>
      <c r="U53" s="20">
        <v>500000</v>
      </c>
      <c r="V53" s="20">
        <v>500000</v>
      </c>
      <c r="W53" s="55">
        <v>500000</v>
      </c>
      <c r="X53" s="20"/>
      <c r="Y53" s="100">
        <f t="shared" si="16"/>
        <v>500000</v>
      </c>
      <c r="Z53" s="55">
        <v>500000</v>
      </c>
      <c r="AA53" s="55"/>
      <c r="AB53" s="256"/>
      <c r="AC53" s="54">
        <f t="shared" si="17"/>
        <v>500000</v>
      </c>
      <c r="AD53" s="35">
        <v>500000</v>
      </c>
      <c r="AE53" s="241">
        <f t="shared" si="2"/>
        <v>0</v>
      </c>
      <c r="AF53" s="254">
        <v>450000</v>
      </c>
      <c r="AG53" s="254">
        <f t="shared" si="3"/>
        <v>50000</v>
      </c>
      <c r="AH53" s="208">
        <v>1</v>
      </c>
      <c r="AI53" s="208"/>
      <c r="AK53" s="208"/>
      <c r="AL53" s="208">
        <f t="shared" si="6"/>
        <v>1</v>
      </c>
    </row>
    <row r="54" spans="1:38" ht="50.1" customHeight="1" x14ac:dyDescent="0.25">
      <c r="A54" s="12">
        <v>1</v>
      </c>
      <c r="B54" s="3">
        <v>1</v>
      </c>
      <c r="C54" s="3">
        <v>1</v>
      </c>
      <c r="D54" s="3">
        <v>1</v>
      </c>
      <c r="E54" s="223" t="s">
        <v>1115</v>
      </c>
      <c r="F54" s="1" t="s">
        <v>1385</v>
      </c>
      <c r="G54" s="65" t="s">
        <v>253</v>
      </c>
      <c r="H54" s="1" t="s">
        <v>254</v>
      </c>
      <c r="I54" s="1" t="s">
        <v>29</v>
      </c>
      <c r="J54" s="17" t="s">
        <v>41</v>
      </c>
      <c r="K54" s="1" t="s">
        <v>247</v>
      </c>
      <c r="L54" s="75" t="s">
        <v>255</v>
      </c>
      <c r="M54" s="1" t="s">
        <v>47</v>
      </c>
      <c r="N54" s="66" t="s">
        <v>69</v>
      </c>
      <c r="O54" s="3">
        <v>200</v>
      </c>
      <c r="P54" s="3">
        <v>2</v>
      </c>
      <c r="Q54" s="19">
        <v>3</v>
      </c>
      <c r="R54" s="19" t="s">
        <v>234</v>
      </c>
      <c r="S54" s="20">
        <v>500000</v>
      </c>
      <c r="T54" s="20">
        <v>500000</v>
      </c>
      <c r="U54" s="20">
        <v>500000</v>
      </c>
      <c r="V54" s="20">
        <v>500000</v>
      </c>
      <c r="W54" s="55">
        <v>500000</v>
      </c>
      <c r="X54" s="20"/>
      <c r="Y54" s="100">
        <f t="shared" si="16"/>
        <v>500000</v>
      </c>
      <c r="Z54" s="55">
        <v>500000</v>
      </c>
      <c r="AA54" s="55"/>
      <c r="AB54" s="256">
        <v>-500000</v>
      </c>
      <c r="AC54" s="54">
        <f t="shared" si="17"/>
        <v>0</v>
      </c>
      <c r="AD54" s="35">
        <v>0</v>
      </c>
      <c r="AE54" s="241">
        <f t="shared" si="2"/>
        <v>0</v>
      </c>
      <c r="AF54" s="254">
        <v>0</v>
      </c>
      <c r="AG54" s="254">
        <f t="shared" si="3"/>
        <v>0</v>
      </c>
      <c r="AH54" s="208"/>
      <c r="AI54" s="208"/>
      <c r="AK54" s="208">
        <v>1</v>
      </c>
      <c r="AL54" s="208">
        <f>SUM(AH54:AK54)</f>
        <v>1</v>
      </c>
    </row>
    <row r="55" spans="1:38" ht="50.1" customHeight="1" x14ac:dyDescent="0.25">
      <c r="A55" s="12">
        <v>1</v>
      </c>
      <c r="B55" s="3">
        <v>1</v>
      </c>
      <c r="C55" s="3">
        <v>1</v>
      </c>
      <c r="D55" s="3">
        <v>1</v>
      </c>
      <c r="E55" s="223" t="s">
        <v>1116</v>
      </c>
      <c r="F55" s="1" t="s">
        <v>1385</v>
      </c>
      <c r="G55" s="67" t="s">
        <v>256</v>
      </c>
      <c r="H55" s="15" t="s">
        <v>257</v>
      </c>
      <c r="I55" s="1" t="s">
        <v>29</v>
      </c>
      <c r="J55" s="17" t="s">
        <v>38</v>
      </c>
      <c r="K55" s="15" t="s">
        <v>258</v>
      </c>
      <c r="L55" s="75" t="s">
        <v>259</v>
      </c>
      <c r="M55" s="15" t="s">
        <v>45</v>
      </c>
      <c r="N55" s="66" t="s">
        <v>69</v>
      </c>
      <c r="O55" s="3">
        <v>300</v>
      </c>
      <c r="P55" s="3">
        <v>10</v>
      </c>
      <c r="Q55" s="19">
        <v>7</v>
      </c>
      <c r="R55" s="19" t="s">
        <v>108</v>
      </c>
      <c r="S55" s="20">
        <v>749500</v>
      </c>
      <c r="T55" s="20">
        <v>749500</v>
      </c>
      <c r="U55" s="20">
        <v>749500</v>
      </c>
      <c r="V55" s="20">
        <v>749500</v>
      </c>
      <c r="W55" s="55">
        <v>749500</v>
      </c>
      <c r="X55" s="20"/>
      <c r="Y55" s="100">
        <f t="shared" si="16"/>
        <v>749500</v>
      </c>
      <c r="Z55" s="55">
        <v>749500</v>
      </c>
      <c r="AA55" s="55"/>
      <c r="AB55" s="256"/>
      <c r="AC55" s="54">
        <f t="shared" si="17"/>
        <v>749500</v>
      </c>
      <c r="AD55" s="35">
        <v>749500</v>
      </c>
      <c r="AE55" s="241">
        <f t="shared" si="2"/>
        <v>0</v>
      </c>
      <c r="AF55" s="254">
        <v>749500</v>
      </c>
      <c r="AG55" s="254">
        <f t="shared" si="3"/>
        <v>0</v>
      </c>
      <c r="AI55" s="208">
        <v>1</v>
      </c>
      <c r="AK55" s="208"/>
      <c r="AL55" s="208">
        <f t="shared" si="6"/>
        <v>1</v>
      </c>
    </row>
    <row r="56" spans="1:38" s="126" customFormat="1" ht="27" customHeight="1" x14ac:dyDescent="0.25">
      <c r="A56" s="12"/>
      <c r="B56" s="3">
        <v>1</v>
      </c>
      <c r="C56" s="3">
        <v>1</v>
      </c>
      <c r="D56" s="3">
        <v>0</v>
      </c>
      <c r="E56" s="226">
        <v>41</v>
      </c>
      <c r="F56" s="331"/>
      <c r="G56" s="441" t="s">
        <v>1464</v>
      </c>
      <c r="H56" s="441"/>
      <c r="I56" s="331"/>
      <c r="J56" s="331"/>
      <c r="K56" s="125"/>
      <c r="L56" s="331"/>
      <c r="M56" s="331"/>
      <c r="N56" s="331"/>
      <c r="O56" s="331"/>
      <c r="P56" s="331"/>
      <c r="Q56" s="331"/>
      <c r="R56" s="331"/>
      <c r="S56" s="97">
        <f>SUM(S48:S55)</f>
        <v>3049500</v>
      </c>
      <c r="T56" s="97">
        <f t="shared" ref="T56:AG56" si="18">SUM(T48:T55)</f>
        <v>3049500</v>
      </c>
      <c r="U56" s="97">
        <f t="shared" si="18"/>
        <v>3049500</v>
      </c>
      <c r="V56" s="97">
        <f t="shared" si="18"/>
        <v>3049500</v>
      </c>
      <c r="W56" s="98">
        <f t="shared" si="18"/>
        <v>3049500</v>
      </c>
      <c r="X56" s="97">
        <f t="shared" si="18"/>
        <v>0</v>
      </c>
      <c r="Y56" s="97">
        <f t="shared" si="18"/>
        <v>3049500</v>
      </c>
      <c r="Z56" s="98">
        <f t="shared" si="18"/>
        <v>3049500</v>
      </c>
      <c r="AA56" s="98">
        <f t="shared" si="18"/>
        <v>0</v>
      </c>
      <c r="AB56" s="98">
        <f t="shared" si="18"/>
        <v>-1000000</v>
      </c>
      <c r="AC56" s="98">
        <f t="shared" si="18"/>
        <v>2049500</v>
      </c>
      <c r="AD56" s="98">
        <f t="shared" si="18"/>
        <v>2049500</v>
      </c>
      <c r="AE56" s="98">
        <f t="shared" si="18"/>
        <v>0</v>
      </c>
      <c r="AF56" s="98">
        <f t="shared" si="18"/>
        <v>1919500</v>
      </c>
      <c r="AG56" s="98">
        <f t="shared" si="18"/>
        <v>130000</v>
      </c>
      <c r="AH56" s="197"/>
      <c r="AI56" s="197"/>
      <c r="AJ56" s="283"/>
      <c r="AK56" s="282"/>
      <c r="AL56" s="283">
        <f t="shared" si="6"/>
        <v>0</v>
      </c>
    </row>
    <row r="57" spans="1:38" ht="50.1" customHeight="1" x14ac:dyDescent="0.25">
      <c r="A57" s="12">
        <v>1</v>
      </c>
      <c r="B57" s="3">
        <v>1</v>
      </c>
      <c r="C57" s="3">
        <v>1</v>
      </c>
      <c r="D57" s="3">
        <v>1</v>
      </c>
      <c r="E57" s="223" t="s">
        <v>1117</v>
      </c>
      <c r="F57" s="1" t="s">
        <v>1385</v>
      </c>
      <c r="G57" s="65" t="s">
        <v>261</v>
      </c>
      <c r="H57" s="1" t="s">
        <v>262</v>
      </c>
      <c r="I57" s="1" t="s">
        <v>31</v>
      </c>
      <c r="J57" s="1" t="s">
        <v>38</v>
      </c>
      <c r="K57" s="8" t="s">
        <v>1634</v>
      </c>
      <c r="L57" s="65" t="s">
        <v>263</v>
      </c>
      <c r="M57" s="1" t="s">
        <v>47</v>
      </c>
      <c r="N57" s="65" t="s">
        <v>70</v>
      </c>
      <c r="O57" s="3">
        <v>100</v>
      </c>
      <c r="P57" s="3" t="s">
        <v>107</v>
      </c>
      <c r="Q57" s="3">
        <v>5</v>
      </c>
      <c r="R57" s="3" t="s">
        <v>264</v>
      </c>
      <c r="S57" s="100">
        <v>500000</v>
      </c>
      <c r="T57" s="100">
        <v>100000</v>
      </c>
      <c r="U57" s="100">
        <v>100000</v>
      </c>
      <c r="V57" s="100">
        <v>100000</v>
      </c>
      <c r="W57" s="54">
        <v>100000</v>
      </c>
      <c r="X57" s="100"/>
      <c r="Y57" s="100">
        <f t="shared" si="16"/>
        <v>100000</v>
      </c>
      <c r="Z57" s="54">
        <v>100000</v>
      </c>
      <c r="AA57" s="54"/>
      <c r="AB57" s="241"/>
      <c r="AC57" s="54">
        <f>SUM(Z57:AB57)</f>
        <v>100000</v>
      </c>
      <c r="AD57" s="35">
        <v>100000</v>
      </c>
      <c r="AE57" s="241">
        <f t="shared" si="2"/>
        <v>0</v>
      </c>
      <c r="AF57" s="254">
        <v>90000</v>
      </c>
      <c r="AG57" s="254">
        <f t="shared" si="3"/>
        <v>10000</v>
      </c>
      <c r="AI57" s="208">
        <v>1</v>
      </c>
      <c r="AK57" s="208"/>
      <c r="AL57" s="208">
        <f>SUM(AI57:AK57)</f>
        <v>1</v>
      </c>
    </row>
    <row r="58" spans="1:38" ht="50.1" customHeight="1" x14ac:dyDescent="0.25">
      <c r="A58" s="12">
        <v>1</v>
      </c>
      <c r="B58" s="3">
        <v>1</v>
      </c>
      <c r="C58" s="3">
        <v>1</v>
      </c>
      <c r="D58" s="3">
        <v>1</v>
      </c>
      <c r="E58" s="223" t="s">
        <v>1118</v>
      </c>
      <c r="F58" s="1" t="s">
        <v>1385</v>
      </c>
      <c r="G58" s="65" t="s">
        <v>265</v>
      </c>
      <c r="H58" s="1" t="s">
        <v>266</v>
      </c>
      <c r="I58" s="1" t="s">
        <v>31</v>
      </c>
      <c r="J58" s="1" t="s">
        <v>41</v>
      </c>
      <c r="K58" s="8" t="s">
        <v>267</v>
      </c>
      <c r="L58" s="65" t="s">
        <v>268</v>
      </c>
      <c r="M58" s="1" t="s">
        <v>45</v>
      </c>
      <c r="N58" s="65" t="s">
        <v>70</v>
      </c>
      <c r="O58" s="2">
        <v>4000</v>
      </c>
      <c r="P58" s="3" t="s">
        <v>107</v>
      </c>
      <c r="Q58" s="3">
        <v>7</v>
      </c>
      <c r="R58" s="3" t="s">
        <v>108</v>
      </c>
      <c r="S58" s="100">
        <v>350000</v>
      </c>
      <c r="T58" s="100">
        <v>350000</v>
      </c>
      <c r="U58" s="100">
        <v>350000</v>
      </c>
      <c r="V58" s="100">
        <v>350000</v>
      </c>
      <c r="W58" s="54">
        <v>350000</v>
      </c>
      <c r="X58" s="100"/>
      <c r="Y58" s="100">
        <f t="shared" si="16"/>
        <v>350000</v>
      </c>
      <c r="Z58" s="54">
        <v>350000</v>
      </c>
      <c r="AA58" s="54"/>
      <c r="AB58" s="241"/>
      <c r="AC58" s="54">
        <f>SUM(Z58:AB58)</f>
        <v>350000</v>
      </c>
      <c r="AD58" s="35">
        <v>350000</v>
      </c>
      <c r="AE58" s="241">
        <f t="shared" si="2"/>
        <v>0</v>
      </c>
      <c r="AF58" s="254">
        <v>315000</v>
      </c>
      <c r="AG58" s="254">
        <f t="shared" si="3"/>
        <v>35000</v>
      </c>
      <c r="AH58" s="208">
        <v>1</v>
      </c>
      <c r="AI58" s="208"/>
      <c r="AK58" s="208"/>
      <c r="AL58" s="208">
        <f t="shared" si="6"/>
        <v>1</v>
      </c>
    </row>
    <row r="59" spans="1:38" ht="50.1" customHeight="1" x14ac:dyDescent="0.25">
      <c r="A59" s="12">
        <v>1</v>
      </c>
      <c r="B59" s="3">
        <v>1</v>
      </c>
      <c r="C59" s="3">
        <v>1</v>
      </c>
      <c r="D59" s="3">
        <v>1</v>
      </c>
      <c r="E59" s="223" t="s">
        <v>1119</v>
      </c>
      <c r="F59" s="1" t="s">
        <v>1385</v>
      </c>
      <c r="G59" s="65" t="s">
        <v>269</v>
      </c>
      <c r="H59" s="1" t="s">
        <v>270</v>
      </c>
      <c r="I59" s="1" t="s">
        <v>32</v>
      </c>
      <c r="J59" s="1" t="s">
        <v>38</v>
      </c>
      <c r="K59" s="8" t="s">
        <v>271</v>
      </c>
      <c r="L59" s="65" t="s">
        <v>272</v>
      </c>
      <c r="M59" s="1" t="s">
        <v>45</v>
      </c>
      <c r="N59" s="65" t="s">
        <v>70</v>
      </c>
      <c r="O59" s="3">
        <v>100</v>
      </c>
      <c r="P59" s="3" t="s">
        <v>107</v>
      </c>
      <c r="Q59" s="3">
        <v>12</v>
      </c>
      <c r="R59" s="3" t="s">
        <v>273</v>
      </c>
      <c r="S59" s="100">
        <v>120000</v>
      </c>
      <c r="T59" s="100">
        <v>120000</v>
      </c>
      <c r="U59" s="100">
        <v>120000</v>
      </c>
      <c r="V59" s="100">
        <v>120000</v>
      </c>
      <c r="W59" s="54">
        <v>120000</v>
      </c>
      <c r="X59" s="100"/>
      <c r="Y59" s="100">
        <f t="shared" si="16"/>
        <v>120000</v>
      </c>
      <c r="Z59" s="54">
        <v>120000</v>
      </c>
      <c r="AA59" s="54"/>
      <c r="AB59" s="241">
        <v>-120000</v>
      </c>
      <c r="AC59" s="54">
        <f>SUM(Z59:AB59)</f>
        <v>0</v>
      </c>
      <c r="AD59" s="35">
        <v>0</v>
      </c>
      <c r="AE59" s="241">
        <f t="shared" si="2"/>
        <v>0</v>
      </c>
      <c r="AF59" s="254">
        <v>0</v>
      </c>
      <c r="AG59" s="254">
        <f t="shared" si="3"/>
        <v>0</v>
      </c>
      <c r="AH59" s="208"/>
      <c r="AI59" s="208"/>
      <c r="AK59" s="208">
        <v>1</v>
      </c>
      <c r="AL59" s="208">
        <f t="shared" si="6"/>
        <v>1</v>
      </c>
    </row>
    <row r="60" spans="1:38" ht="50.1" customHeight="1" x14ac:dyDescent="0.25">
      <c r="A60" s="12">
        <v>1</v>
      </c>
      <c r="B60" s="3">
        <v>1</v>
      </c>
      <c r="C60" s="3">
        <v>1</v>
      </c>
      <c r="D60" s="3">
        <v>1</v>
      </c>
      <c r="E60" s="223" t="s">
        <v>1120</v>
      </c>
      <c r="F60" s="1" t="s">
        <v>1385</v>
      </c>
      <c r="G60" s="65" t="s">
        <v>274</v>
      </c>
      <c r="H60" s="1" t="s">
        <v>275</v>
      </c>
      <c r="I60" s="1" t="s">
        <v>32</v>
      </c>
      <c r="J60" s="1" t="s">
        <v>38</v>
      </c>
      <c r="K60" s="8" t="s">
        <v>1635</v>
      </c>
      <c r="L60" s="65" t="s">
        <v>276</v>
      </c>
      <c r="M60" s="1" t="s">
        <v>45</v>
      </c>
      <c r="N60" s="65" t="s">
        <v>70</v>
      </c>
      <c r="O60" s="3">
        <v>100</v>
      </c>
      <c r="P60" s="3">
        <v>10</v>
      </c>
      <c r="Q60" s="3" t="s">
        <v>87</v>
      </c>
      <c r="R60" s="3" t="s">
        <v>277</v>
      </c>
      <c r="S60" s="100">
        <v>1667000</v>
      </c>
      <c r="T60" s="100">
        <v>1667000</v>
      </c>
      <c r="U60" s="100">
        <v>1667000</v>
      </c>
      <c r="V60" s="100">
        <v>1667000</v>
      </c>
      <c r="W60" s="54">
        <v>1667000</v>
      </c>
      <c r="X60" s="100"/>
      <c r="Y60" s="100">
        <f t="shared" si="16"/>
        <v>1667000</v>
      </c>
      <c r="Z60" s="54">
        <v>1667000</v>
      </c>
      <c r="AA60" s="54"/>
      <c r="AB60" s="241"/>
      <c r="AC60" s="54">
        <f>SUM(Z60:AB60)</f>
        <v>1667000</v>
      </c>
      <c r="AD60" s="35">
        <v>1667000</v>
      </c>
      <c r="AE60" s="241">
        <f t="shared" si="2"/>
        <v>0</v>
      </c>
      <c r="AF60" s="254">
        <v>425100</v>
      </c>
      <c r="AG60" s="254">
        <f t="shared" si="3"/>
        <v>1241900</v>
      </c>
      <c r="AH60" s="208"/>
      <c r="AI60" s="208">
        <v>1</v>
      </c>
      <c r="AK60" s="208"/>
      <c r="AL60" s="208">
        <f t="shared" si="6"/>
        <v>1</v>
      </c>
    </row>
    <row r="61" spans="1:38" s="334" customFormat="1" ht="24.75" customHeight="1" x14ac:dyDescent="0.25">
      <c r="A61" s="12"/>
      <c r="B61" s="3">
        <v>1</v>
      </c>
      <c r="C61" s="3">
        <v>1</v>
      </c>
      <c r="D61" s="3">
        <v>0</v>
      </c>
      <c r="E61" s="226">
        <v>45</v>
      </c>
      <c r="F61" s="331"/>
      <c r="G61" s="331" t="s">
        <v>1465</v>
      </c>
      <c r="H61" s="331"/>
      <c r="I61" s="331"/>
      <c r="J61" s="331"/>
      <c r="K61" s="125"/>
      <c r="L61" s="331"/>
      <c r="M61" s="331"/>
      <c r="N61" s="331"/>
      <c r="O61" s="331"/>
      <c r="P61" s="331"/>
      <c r="Q61" s="331"/>
      <c r="R61" s="331"/>
      <c r="S61" s="97">
        <f>SUM(S57:S60)</f>
        <v>2637000</v>
      </c>
      <c r="T61" s="97">
        <f t="shared" ref="T61:AF61" si="19">SUM(T57:T60)</f>
        <v>2237000</v>
      </c>
      <c r="U61" s="97">
        <f t="shared" si="19"/>
        <v>2237000</v>
      </c>
      <c r="V61" s="97">
        <f t="shared" si="19"/>
        <v>2237000</v>
      </c>
      <c r="W61" s="98">
        <f t="shared" si="19"/>
        <v>2237000</v>
      </c>
      <c r="X61" s="97">
        <f t="shared" si="19"/>
        <v>0</v>
      </c>
      <c r="Y61" s="97">
        <f t="shared" si="19"/>
        <v>2237000</v>
      </c>
      <c r="Z61" s="98">
        <f t="shared" si="19"/>
        <v>2237000</v>
      </c>
      <c r="AA61" s="98">
        <f t="shared" si="19"/>
        <v>0</v>
      </c>
      <c r="AB61" s="98">
        <f t="shared" si="19"/>
        <v>-120000</v>
      </c>
      <c r="AC61" s="98">
        <f t="shared" si="19"/>
        <v>2117000</v>
      </c>
      <c r="AD61" s="98">
        <f t="shared" si="19"/>
        <v>2117000</v>
      </c>
      <c r="AE61" s="98">
        <f t="shared" si="19"/>
        <v>0</v>
      </c>
      <c r="AF61" s="98">
        <f t="shared" si="19"/>
        <v>830100</v>
      </c>
      <c r="AG61" s="254">
        <f t="shared" si="3"/>
        <v>1286900</v>
      </c>
      <c r="AH61" s="197"/>
      <c r="AI61" s="197"/>
      <c r="AJ61" s="284"/>
      <c r="AK61" s="197"/>
      <c r="AL61" s="284">
        <f t="shared" si="6"/>
        <v>0</v>
      </c>
    </row>
    <row r="62" spans="1:38" ht="97.5" customHeight="1" x14ac:dyDescent="0.25">
      <c r="A62" s="12">
        <v>1</v>
      </c>
      <c r="B62" s="3">
        <v>1</v>
      </c>
      <c r="C62" s="3">
        <v>1</v>
      </c>
      <c r="D62" s="3">
        <v>1</v>
      </c>
      <c r="E62" s="225" t="s">
        <v>1121</v>
      </c>
      <c r="F62" s="1" t="s">
        <v>102</v>
      </c>
      <c r="G62" s="68" t="s">
        <v>1051</v>
      </c>
      <c r="H62" s="108" t="s">
        <v>1052</v>
      </c>
      <c r="I62" s="4" t="s">
        <v>29</v>
      </c>
      <c r="J62" s="4" t="s">
        <v>34</v>
      </c>
      <c r="K62" s="9" t="s">
        <v>153</v>
      </c>
      <c r="L62" s="68" t="s">
        <v>80</v>
      </c>
      <c r="M62" s="4" t="s">
        <v>52</v>
      </c>
      <c r="N62" s="68" t="s">
        <v>64</v>
      </c>
      <c r="O62" s="2">
        <v>1000</v>
      </c>
      <c r="P62" s="3">
        <v>10</v>
      </c>
      <c r="Q62" s="3" t="s">
        <v>91</v>
      </c>
      <c r="R62" s="3" t="s">
        <v>91</v>
      </c>
      <c r="S62" s="104">
        <v>14978000</v>
      </c>
      <c r="T62" s="100">
        <v>12500000</v>
      </c>
      <c r="U62" s="100">
        <v>12500000</v>
      </c>
      <c r="V62" s="100">
        <v>12000000</v>
      </c>
      <c r="W62" s="54">
        <v>8000000</v>
      </c>
      <c r="X62" s="100">
        <v>4000000</v>
      </c>
      <c r="Y62" s="100">
        <f>SUM(W62:X62)</f>
        <v>12000000</v>
      </c>
      <c r="Z62" s="54">
        <f>8000000-Z63-Z64</f>
        <v>3000000</v>
      </c>
      <c r="AA62" s="54"/>
      <c r="AB62" s="241"/>
      <c r="AC62" s="54">
        <f>SUM(Z62:AB62)</f>
        <v>3000000</v>
      </c>
      <c r="AD62" s="35">
        <v>2999513.03</v>
      </c>
      <c r="AE62" s="241">
        <f t="shared" si="2"/>
        <v>486.97000000020489</v>
      </c>
      <c r="AF62" s="254">
        <v>2928800.65</v>
      </c>
      <c r="AG62" s="254">
        <f t="shared" si="3"/>
        <v>70712.379999999888</v>
      </c>
      <c r="AH62" s="200"/>
      <c r="AI62" s="208">
        <v>1</v>
      </c>
      <c r="AK62" s="200"/>
      <c r="AL62" s="208">
        <f t="shared" si="6"/>
        <v>1</v>
      </c>
    </row>
    <row r="63" spans="1:38" ht="51.75" customHeight="1" x14ac:dyDescent="0.25">
      <c r="B63" s="3"/>
      <c r="C63" s="3"/>
      <c r="D63" s="3">
        <v>1</v>
      </c>
      <c r="E63" s="225" t="s">
        <v>1121</v>
      </c>
      <c r="F63" s="1"/>
      <c r="G63" s="189" t="s">
        <v>1667</v>
      </c>
      <c r="H63" s="108"/>
      <c r="I63" s="4" t="s">
        <v>29</v>
      </c>
      <c r="J63" s="4"/>
      <c r="K63" s="9" t="s">
        <v>1666</v>
      </c>
      <c r="L63" s="183" t="s">
        <v>1664</v>
      </c>
      <c r="M63" s="4"/>
      <c r="N63" s="68"/>
      <c r="O63" s="2"/>
      <c r="P63" s="3"/>
      <c r="Q63" s="3"/>
      <c r="R63" s="3"/>
      <c r="S63" s="104"/>
      <c r="T63" s="100"/>
      <c r="U63" s="100"/>
      <c r="V63" s="100"/>
      <c r="W63" s="54"/>
      <c r="X63" s="100"/>
      <c r="Y63" s="100"/>
      <c r="Z63" s="54">
        <v>4000000</v>
      </c>
      <c r="AA63" s="54"/>
      <c r="AB63" s="241"/>
      <c r="AC63" s="54">
        <f>SUM(Z63:AB63)</f>
        <v>4000000</v>
      </c>
      <c r="AD63" s="35">
        <v>4000000</v>
      </c>
      <c r="AE63" s="241">
        <f t="shared" si="2"/>
        <v>0</v>
      </c>
      <c r="AF63" s="254">
        <v>3600000</v>
      </c>
      <c r="AG63" s="254">
        <f t="shared" si="3"/>
        <v>400000</v>
      </c>
      <c r="AH63" s="200"/>
      <c r="AI63" s="208">
        <v>1</v>
      </c>
      <c r="AK63" s="200"/>
      <c r="AL63" s="208">
        <f t="shared" si="6"/>
        <v>1</v>
      </c>
    </row>
    <row r="64" spans="1:38" ht="55.5" customHeight="1" x14ac:dyDescent="0.25">
      <c r="B64" s="3"/>
      <c r="C64" s="3"/>
      <c r="D64" s="3">
        <v>1</v>
      </c>
      <c r="E64" s="225" t="s">
        <v>1121</v>
      </c>
      <c r="F64" s="1"/>
      <c r="G64" s="189" t="s">
        <v>1668</v>
      </c>
      <c r="H64" s="108"/>
      <c r="I64" s="4" t="s">
        <v>29</v>
      </c>
      <c r="J64" s="4"/>
      <c r="K64" s="182" t="s">
        <v>801</v>
      </c>
      <c r="L64" s="183" t="s">
        <v>1665</v>
      </c>
      <c r="M64" s="4"/>
      <c r="N64" s="68"/>
      <c r="O64" s="2"/>
      <c r="P64" s="3"/>
      <c r="Q64" s="3"/>
      <c r="R64" s="3"/>
      <c r="S64" s="104"/>
      <c r="T64" s="100"/>
      <c r="U64" s="100"/>
      <c r="V64" s="100"/>
      <c r="W64" s="54"/>
      <c r="X64" s="100"/>
      <c r="Y64" s="100"/>
      <c r="Z64" s="54">
        <v>1000000</v>
      </c>
      <c r="AA64" s="54"/>
      <c r="AB64" s="241"/>
      <c r="AC64" s="54">
        <f>SUM(Z64:AB64)</f>
        <v>1000000</v>
      </c>
      <c r="AD64" s="35">
        <v>1000000</v>
      </c>
      <c r="AE64" s="241">
        <f t="shared" si="2"/>
        <v>0</v>
      </c>
      <c r="AF64" s="254">
        <v>900000</v>
      </c>
      <c r="AG64" s="254">
        <f t="shared" si="3"/>
        <v>100000</v>
      </c>
      <c r="AH64" s="200"/>
      <c r="AI64" s="208">
        <v>1</v>
      </c>
      <c r="AK64" s="200"/>
      <c r="AL64" s="208">
        <f t="shared" si="6"/>
        <v>1</v>
      </c>
    </row>
    <row r="65" spans="1:38" s="160" customFormat="1" ht="48" customHeight="1" x14ac:dyDescent="0.25">
      <c r="A65" s="12"/>
      <c r="B65" s="3">
        <v>1</v>
      </c>
      <c r="C65" s="3">
        <v>1</v>
      </c>
      <c r="D65" s="3"/>
      <c r="E65" s="227" t="s">
        <v>1727</v>
      </c>
      <c r="F65" s="152"/>
      <c r="G65" s="215" t="s">
        <v>1728</v>
      </c>
      <c r="H65" s="158"/>
      <c r="I65" s="1" t="s">
        <v>32</v>
      </c>
      <c r="J65" s="158"/>
      <c r="K65" s="210" t="s">
        <v>651</v>
      </c>
      <c r="L65" s="159"/>
      <c r="M65" s="158"/>
      <c r="N65" s="159"/>
      <c r="O65" s="154"/>
      <c r="P65" s="150"/>
      <c r="Q65" s="150"/>
      <c r="R65" s="150"/>
      <c r="S65" s="161"/>
      <c r="T65" s="155"/>
      <c r="U65" s="155"/>
      <c r="V65" s="155"/>
      <c r="W65" s="156"/>
      <c r="X65" s="155"/>
      <c r="Y65" s="155"/>
      <c r="Z65" s="156"/>
      <c r="AA65" s="156">
        <v>1520000</v>
      </c>
      <c r="AB65" s="241"/>
      <c r="AC65" s="54">
        <f>SUM(Z65:AB65)</f>
        <v>1520000</v>
      </c>
      <c r="AD65" s="35">
        <v>1431180.3599999999</v>
      </c>
      <c r="AE65" s="241">
        <f t="shared" si="2"/>
        <v>88819.64000000013</v>
      </c>
      <c r="AF65" s="254">
        <v>1371260.69</v>
      </c>
      <c r="AG65" s="254">
        <f t="shared" si="3"/>
        <v>59919.669999999925</v>
      </c>
      <c r="AH65" s="199"/>
      <c r="AI65" s="199">
        <v>1</v>
      </c>
      <c r="AJ65" s="208"/>
      <c r="AK65" s="199"/>
      <c r="AL65" s="208">
        <f t="shared" si="6"/>
        <v>1</v>
      </c>
    </row>
    <row r="66" spans="1:38" s="335" customFormat="1" ht="27" customHeight="1" x14ac:dyDescent="0.25">
      <c r="A66" s="12"/>
      <c r="B66" s="3">
        <v>1</v>
      </c>
      <c r="C66" s="3">
        <v>1</v>
      </c>
      <c r="D66" s="3">
        <v>0</v>
      </c>
      <c r="E66" s="226">
        <v>46</v>
      </c>
      <c r="F66" s="331"/>
      <c r="G66" s="331" t="s">
        <v>64</v>
      </c>
      <c r="H66" s="331"/>
      <c r="I66" s="331"/>
      <c r="J66" s="331"/>
      <c r="K66" s="127"/>
      <c r="L66" s="331"/>
      <c r="M66" s="331"/>
      <c r="N66" s="331"/>
      <c r="O66" s="128"/>
      <c r="P66" s="331"/>
      <c r="Q66" s="331"/>
      <c r="R66" s="331"/>
      <c r="S66" s="97">
        <f t="shared" ref="S66:Y66" si="20">SUM(S62)</f>
        <v>14978000</v>
      </c>
      <c r="T66" s="97">
        <f t="shared" si="20"/>
        <v>12500000</v>
      </c>
      <c r="U66" s="97">
        <f t="shared" si="20"/>
        <v>12500000</v>
      </c>
      <c r="V66" s="97">
        <f t="shared" si="20"/>
        <v>12000000</v>
      </c>
      <c r="W66" s="98">
        <f t="shared" si="20"/>
        <v>8000000</v>
      </c>
      <c r="X66" s="97">
        <f t="shared" si="20"/>
        <v>4000000</v>
      </c>
      <c r="Y66" s="97">
        <f t="shared" si="20"/>
        <v>12000000</v>
      </c>
      <c r="Z66" s="98">
        <f t="shared" ref="Z66:AG66" si="21">SUM(Z62:Z65)</f>
        <v>8000000</v>
      </c>
      <c r="AA66" s="98">
        <f t="shared" si="21"/>
        <v>1520000</v>
      </c>
      <c r="AB66" s="403">
        <f t="shared" si="21"/>
        <v>0</v>
      </c>
      <c r="AC66" s="98">
        <f t="shared" si="21"/>
        <v>9520000</v>
      </c>
      <c r="AD66" s="98">
        <f t="shared" si="21"/>
        <v>9430693.3899999987</v>
      </c>
      <c r="AE66" s="98">
        <f t="shared" si="21"/>
        <v>89306.610000000335</v>
      </c>
      <c r="AF66" s="98">
        <f t="shared" si="21"/>
        <v>8800061.3399999999</v>
      </c>
      <c r="AG66" s="98">
        <f t="shared" si="21"/>
        <v>630632.04999999981</v>
      </c>
      <c r="AH66" s="291"/>
      <c r="AI66" s="291"/>
      <c r="AJ66" s="284"/>
      <c r="AK66" s="291"/>
      <c r="AL66" s="284">
        <f t="shared" si="6"/>
        <v>0</v>
      </c>
    </row>
    <row r="67" spans="1:38" s="334" customFormat="1" ht="27" customHeight="1" x14ac:dyDescent="0.25">
      <c r="A67" s="12"/>
      <c r="B67" s="3">
        <v>1</v>
      </c>
      <c r="C67" s="3">
        <v>1</v>
      </c>
      <c r="D67" s="3">
        <v>0</v>
      </c>
      <c r="E67" s="226">
        <v>46</v>
      </c>
      <c r="F67" s="331"/>
      <c r="G67" s="441" t="s">
        <v>1482</v>
      </c>
      <c r="H67" s="441"/>
      <c r="I67" s="331"/>
      <c r="J67" s="331"/>
      <c r="K67" s="125"/>
      <c r="L67" s="331"/>
      <c r="M67" s="331"/>
      <c r="N67" s="331"/>
      <c r="O67" s="331"/>
      <c r="P67" s="331"/>
      <c r="Q67" s="331"/>
      <c r="R67" s="331"/>
      <c r="S67" s="97">
        <f t="shared" ref="S67:AG67" si="22">SUM(S66+S61+S56+S47+S36+S26+S17)</f>
        <v>39280520</v>
      </c>
      <c r="T67" s="97">
        <f t="shared" si="22"/>
        <v>33481500</v>
      </c>
      <c r="U67" s="97">
        <f t="shared" si="22"/>
        <v>34421500</v>
      </c>
      <c r="V67" s="97">
        <f t="shared" si="22"/>
        <v>33921500</v>
      </c>
      <c r="W67" s="98">
        <f t="shared" si="22"/>
        <v>29921500</v>
      </c>
      <c r="X67" s="97">
        <f t="shared" si="22"/>
        <v>4000000</v>
      </c>
      <c r="Y67" s="97">
        <f t="shared" si="22"/>
        <v>33921500</v>
      </c>
      <c r="Z67" s="98">
        <f t="shared" si="22"/>
        <v>29921500</v>
      </c>
      <c r="AA67" s="98">
        <f t="shared" si="22"/>
        <v>1520000</v>
      </c>
      <c r="AB67" s="98">
        <f t="shared" si="22"/>
        <v>-3370000</v>
      </c>
      <c r="AC67" s="98">
        <f t="shared" si="22"/>
        <v>28071500</v>
      </c>
      <c r="AD67" s="98">
        <f t="shared" si="22"/>
        <v>27454297.189999998</v>
      </c>
      <c r="AE67" s="98">
        <f t="shared" si="22"/>
        <v>617202.81000000041</v>
      </c>
      <c r="AF67" s="98">
        <f t="shared" si="22"/>
        <v>23756380.879999999</v>
      </c>
      <c r="AG67" s="98">
        <f t="shared" si="22"/>
        <v>3697916.3099999996</v>
      </c>
      <c r="AH67" s="197"/>
      <c r="AI67" s="197"/>
      <c r="AJ67" s="284"/>
      <c r="AK67" s="197"/>
      <c r="AL67" s="284">
        <f t="shared" si="6"/>
        <v>0</v>
      </c>
    </row>
    <row r="68" spans="1:38" ht="50.1" customHeight="1" x14ac:dyDescent="0.25">
      <c r="A68" s="12">
        <v>1</v>
      </c>
      <c r="B68" s="3">
        <v>1</v>
      </c>
      <c r="C68" s="3">
        <v>1</v>
      </c>
      <c r="D68" s="3">
        <v>1</v>
      </c>
      <c r="E68" s="223" t="s">
        <v>1122</v>
      </c>
      <c r="F68" s="1" t="s">
        <v>100</v>
      </c>
      <c r="G68" s="65" t="s">
        <v>285</v>
      </c>
      <c r="H68" s="1" t="s">
        <v>286</v>
      </c>
      <c r="I68" s="1" t="s">
        <v>32</v>
      </c>
      <c r="J68" s="1" t="s">
        <v>38</v>
      </c>
      <c r="K68" s="8" t="s">
        <v>287</v>
      </c>
      <c r="L68" s="65" t="s">
        <v>288</v>
      </c>
      <c r="M68" s="1" t="s">
        <v>45</v>
      </c>
      <c r="N68" s="65" t="s">
        <v>72</v>
      </c>
      <c r="O68" s="3">
        <v>350</v>
      </c>
      <c r="P68" s="3">
        <v>4</v>
      </c>
      <c r="Q68" s="3">
        <v>7</v>
      </c>
      <c r="R68" s="3" t="s">
        <v>289</v>
      </c>
      <c r="S68" s="100">
        <v>300000</v>
      </c>
      <c r="T68" s="100">
        <v>300000</v>
      </c>
      <c r="U68" s="100">
        <v>300000</v>
      </c>
      <c r="V68" s="100">
        <v>300000</v>
      </c>
      <c r="W68" s="54">
        <v>300000</v>
      </c>
      <c r="X68" s="100"/>
      <c r="Y68" s="100">
        <f>SUM(W68:X68)</f>
        <v>300000</v>
      </c>
      <c r="Z68" s="54">
        <v>300000</v>
      </c>
      <c r="AA68" s="54"/>
      <c r="AB68" s="241"/>
      <c r="AC68" s="54">
        <f>SUM(Z68:AB68)</f>
        <v>300000</v>
      </c>
      <c r="AD68" s="35">
        <v>300000</v>
      </c>
      <c r="AE68" s="241">
        <f t="shared" si="2"/>
        <v>0</v>
      </c>
      <c r="AF68" s="254">
        <v>270000</v>
      </c>
      <c r="AG68" s="254">
        <f t="shared" si="3"/>
        <v>30000</v>
      </c>
      <c r="AH68" s="208"/>
      <c r="AI68" s="208">
        <v>1</v>
      </c>
      <c r="AK68" s="208"/>
      <c r="AL68" s="208">
        <f t="shared" si="6"/>
        <v>1</v>
      </c>
    </row>
    <row r="69" spans="1:38" ht="50.1" customHeight="1" x14ac:dyDescent="0.25">
      <c r="A69" s="12">
        <v>1</v>
      </c>
      <c r="B69" s="3">
        <v>1</v>
      </c>
      <c r="C69" s="3">
        <v>1</v>
      </c>
      <c r="D69" s="3">
        <v>1</v>
      </c>
      <c r="E69" s="223" t="s">
        <v>1123</v>
      </c>
      <c r="F69" s="1" t="s">
        <v>100</v>
      </c>
      <c r="G69" s="65" t="s">
        <v>290</v>
      </c>
      <c r="H69" s="1" t="s">
        <v>291</v>
      </c>
      <c r="I69" s="1" t="s">
        <v>29</v>
      </c>
      <c r="J69" s="1" t="s">
        <v>228</v>
      </c>
      <c r="K69" s="8" t="s">
        <v>292</v>
      </c>
      <c r="L69" s="65" t="s">
        <v>293</v>
      </c>
      <c r="M69" s="1" t="s">
        <v>51</v>
      </c>
      <c r="N69" s="65" t="s">
        <v>72</v>
      </c>
      <c r="O69" s="14">
        <v>15000</v>
      </c>
      <c r="P69" s="3">
        <v>36</v>
      </c>
      <c r="Q69" s="3" t="s">
        <v>90</v>
      </c>
      <c r="R69" s="3" t="s">
        <v>90</v>
      </c>
      <c r="S69" s="100">
        <v>2100000</v>
      </c>
      <c r="T69" s="100">
        <v>1946840</v>
      </c>
      <c r="U69" s="100">
        <v>1946840</v>
      </c>
      <c r="V69" s="100">
        <v>1946840</v>
      </c>
      <c r="W69" s="54">
        <v>1946840</v>
      </c>
      <c r="X69" s="100"/>
      <c r="Y69" s="100">
        <f>SUM(W69:X69)</f>
        <v>1946840</v>
      </c>
      <c r="Z69" s="54">
        <v>1946840</v>
      </c>
      <c r="AA69" s="54"/>
      <c r="AB69" s="241"/>
      <c r="AC69" s="54">
        <f>SUM(Z69:AB69)</f>
        <v>1946840</v>
      </c>
      <c r="AD69" s="35">
        <v>1946840</v>
      </c>
      <c r="AE69" s="241">
        <f t="shared" si="2"/>
        <v>0</v>
      </c>
      <c r="AF69" s="254">
        <v>1752156</v>
      </c>
      <c r="AG69" s="254">
        <f t="shared" si="3"/>
        <v>194684</v>
      </c>
      <c r="AH69" s="208">
        <v>1</v>
      </c>
      <c r="AI69" s="208"/>
      <c r="AK69" s="208"/>
      <c r="AL69" s="208">
        <f t="shared" si="6"/>
        <v>1</v>
      </c>
    </row>
    <row r="70" spans="1:38" ht="50.1" customHeight="1" x14ac:dyDescent="0.25">
      <c r="A70" s="12">
        <v>1</v>
      </c>
      <c r="B70" s="3">
        <v>1</v>
      </c>
      <c r="C70" s="3">
        <v>1</v>
      </c>
      <c r="D70" s="3">
        <v>1</v>
      </c>
      <c r="E70" s="223" t="s">
        <v>1124</v>
      </c>
      <c r="F70" s="1" t="s">
        <v>100</v>
      </c>
      <c r="G70" s="65" t="s">
        <v>294</v>
      </c>
      <c r="H70" s="1" t="s">
        <v>295</v>
      </c>
      <c r="I70" s="1" t="s">
        <v>32</v>
      </c>
      <c r="J70" s="1" t="s">
        <v>41</v>
      </c>
      <c r="K70" s="1" t="s">
        <v>296</v>
      </c>
      <c r="L70" s="65" t="s">
        <v>297</v>
      </c>
      <c r="M70" s="1" t="s">
        <v>50</v>
      </c>
      <c r="N70" s="65" t="s">
        <v>72</v>
      </c>
      <c r="O70" s="3">
        <v>500</v>
      </c>
      <c r="P70" s="3">
        <v>10</v>
      </c>
      <c r="Q70" s="3">
        <v>10</v>
      </c>
      <c r="R70" s="3" t="s">
        <v>298</v>
      </c>
      <c r="S70" s="100">
        <v>300000</v>
      </c>
      <c r="T70" s="100">
        <v>300000</v>
      </c>
      <c r="U70" s="100">
        <v>300000</v>
      </c>
      <c r="V70" s="100">
        <v>300000</v>
      </c>
      <c r="W70" s="54">
        <v>300000</v>
      </c>
      <c r="X70" s="100"/>
      <c r="Y70" s="100">
        <f>SUM(W70:X70)</f>
        <v>300000</v>
      </c>
      <c r="Z70" s="54">
        <v>300000</v>
      </c>
      <c r="AA70" s="54"/>
      <c r="AB70" s="241"/>
      <c r="AC70" s="54">
        <f>SUM(Z70:AB70)</f>
        <v>300000</v>
      </c>
      <c r="AD70" s="35">
        <v>300000</v>
      </c>
      <c r="AE70" s="241">
        <f t="shared" si="2"/>
        <v>0</v>
      </c>
      <c r="AF70" s="254">
        <v>300000</v>
      </c>
      <c r="AG70" s="254">
        <f t="shared" si="3"/>
        <v>0</v>
      </c>
      <c r="AI70" s="208">
        <v>1</v>
      </c>
      <c r="AK70" s="208"/>
      <c r="AL70" s="208">
        <f t="shared" si="6"/>
        <v>1</v>
      </c>
    </row>
    <row r="71" spans="1:38" ht="50.1" customHeight="1" x14ac:dyDescent="0.25">
      <c r="A71" s="12">
        <v>1</v>
      </c>
      <c r="B71" s="3">
        <v>1</v>
      </c>
      <c r="C71" s="3">
        <v>1</v>
      </c>
      <c r="D71" s="3">
        <v>1</v>
      </c>
      <c r="E71" s="223" t="s">
        <v>1125</v>
      </c>
      <c r="F71" s="1" t="s">
        <v>100</v>
      </c>
      <c r="G71" s="65" t="s">
        <v>299</v>
      </c>
      <c r="H71" s="1" t="s">
        <v>300</v>
      </c>
      <c r="I71" s="1" t="s">
        <v>32</v>
      </c>
      <c r="J71" s="1" t="s">
        <v>38</v>
      </c>
      <c r="K71" s="8" t="s">
        <v>292</v>
      </c>
      <c r="L71" s="65" t="s">
        <v>301</v>
      </c>
      <c r="M71" s="1" t="s">
        <v>49</v>
      </c>
      <c r="N71" s="65" t="s">
        <v>72</v>
      </c>
      <c r="O71" s="3">
        <v>50</v>
      </c>
      <c r="P71" s="3">
        <v>50</v>
      </c>
      <c r="Q71" s="3" t="s">
        <v>87</v>
      </c>
      <c r="R71" s="3" t="s">
        <v>302</v>
      </c>
      <c r="S71" s="100">
        <v>70000</v>
      </c>
      <c r="T71" s="100">
        <v>70000</v>
      </c>
      <c r="U71" s="100">
        <v>70000</v>
      </c>
      <c r="V71" s="100">
        <v>70000</v>
      </c>
      <c r="W71" s="54">
        <v>70000</v>
      </c>
      <c r="X71" s="100"/>
      <c r="Y71" s="100">
        <f>SUM(W71:X71)</f>
        <v>70000</v>
      </c>
      <c r="Z71" s="54">
        <v>70000</v>
      </c>
      <c r="AA71" s="54"/>
      <c r="AB71" s="241"/>
      <c r="AC71" s="54">
        <f>SUM(Z71:AB71)</f>
        <v>70000</v>
      </c>
      <c r="AD71" s="35">
        <v>70000</v>
      </c>
      <c r="AE71" s="241">
        <f t="shared" si="2"/>
        <v>0</v>
      </c>
      <c r="AF71" s="254">
        <v>63000</v>
      </c>
      <c r="AG71" s="254">
        <f t="shared" si="3"/>
        <v>7000</v>
      </c>
      <c r="AI71" s="208">
        <v>1</v>
      </c>
      <c r="AK71" s="208"/>
      <c r="AL71" s="208">
        <f>SUM(AI71:AK71)</f>
        <v>1</v>
      </c>
    </row>
    <row r="72" spans="1:38" ht="50.1" customHeight="1" x14ac:dyDescent="0.25">
      <c r="A72" s="12">
        <v>1</v>
      </c>
      <c r="B72" s="3">
        <v>1</v>
      </c>
      <c r="C72" s="3">
        <v>1</v>
      </c>
      <c r="D72" s="3">
        <v>1</v>
      </c>
      <c r="E72" s="223" t="s">
        <v>1126</v>
      </c>
      <c r="F72" s="1" t="s">
        <v>100</v>
      </c>
      <c r="G72" s="65" t="s">
        <v>343</v>
      </c>
      <c r="H72" s="1" t="s">
        <v>1388</v>
      </c>
      <c r="I72" s="1" t="s">
        <v>31</v>
      </c>
      <c r="J72" s="1" t="s">
        <v>43</v>
      </c>
      <c r="K72" s="8" t="s">
        <v>342</v>
      </c>
      <c r="L72" s="67" t="s">
        <v>1356</v>
      </c>
      <c r="M72" s="15" t="s">
        <v>53</v>
      </c>
      <c r="N72" s="65" t="s">
        <v>72</v>
      </c>
      <c r="O72" s="2">
        <v>5</v>
      </c>
      <c r="P72" s="3">
        <v>2</v>
      </c>
      <c r="Q72" s="3" t="s">
        <v>91</v>
      </c>
      <c r="R72" s="3" t="s">
        <v>91</v>
      </c>
      <c r="S72" s="100">
        <v>350000</v>
      </c>
      <c r="T72" s="100">
        <v>350000</v>
      </c>
      <c r="U72" s="100">
        <v>350000</v>
      </c>
      <c r="V72" s="100">
        <v>350000</v>
      </c>
      <c r="W72" s="54">
        <v>350000</v>
      </c>
      <c r="X72" s="100"/>
      <c r="Y72" s="100">
        <f>SUM(W72:X72)</f>
        <v>350000</v>
      </c>
      <c r="Z72" s="54">
        <v>350000</v>
      </c>
      <c r="AA72" s="54"/>
      <c r="AB72" s="241">
        <v>-350000</v>
      </c>
      <c r="AC72" s="54">
        <f>SUM(Z72:AB72)</f>
        <v>0</v>
      </c>
      <c r="AD72" s="35">
        <v>0</v>
      </c>
      <c r="AE72" s="241">
        <f t="shared" si="2"/>
        <v>0</v>
      </c>
      <c r="AF72" s="254">
        <v>0</v>
      </c>
      <c r="AG72" s="254">
        <f t="shared" si="3"/>
        <v>0</v>
      </c>
      <c r="AH72" s="208"/>
      <c r="AI72" s="208"/>
      <c r="AK72" s="208">
        <v>1</v>
      </c>
      <c r="AL72" s="208">
        <f>SUM(AH72:AK72)</f>
        <v>1</v>
      </c>
    </row>
    <row r="73" spans="1:38" s="334" customFormat="1" ht="28.5" customHeight="1" x14ac:dyDescent="0.25">
      <c r="A73" s="12"/>
      <c r="B73" s="3">
        <v>1</v>
      </c>
      <c r="C73" s="3">
        <v>1</v>
      </c>
      <c r="D73" s="3">
        <v>0</v>
      </c>
      <c r="E73" s="228">
        <v>51</v>
      </c>
      <c r="F73" s="330"/>
      <c r="G73" s="459" t="s">
        <v>1466</v>
      </c>
      <c r="H73" s="459"/>
      <c r="I73" s="330"/>
      <c r="J73" s="330"/>
      <c r="K73" s="129"/>
      <c r="L73" s="330"/>
      <c r="M73" s="330"/>
      <c r="N73" s="330"/>
      <c r="O73" s="330"/>
      <c r="P73" s="330"/>
      <c r="Q73" s="330"/>
      <c r="R73" s="330"/>
      <c r="S73" s="92">
        <f>SUM(S68:S72)</f>
        <v>3120000</v>
      </c>
      <c r="T73" s="92">
        <f t="shared" ref="T73:AG73" si="23">SUM(T68:T72)</f>
        <v>2966840</v>
      </c>
      <c r="U73" s="92">
        <f t="shared" si="23"/>
        <v>2966840</v>
      </c>
      <c r="V73" s="92">
        <f t="shared" si="23"/>
        <v>2966840</v>
      </c>
      <c r="W73" s="93">
        <f t="shared" si="23"/>
        <v>2966840</v>
      </c>
      <c r="X73" s="92">
        <f t="shared" si="23"/>
        <v>0</v>
      </c>
      <c r="Y73" s="92">
        <f t="shared" si="23"/>
        <v>2966840</v>
      </c>
      <c r="Z73" s="93">
        <f t="shared" si="23"/>
        <v>2966840</v>
      </c>
      <c r="AA73" s="93">
        <f t="shared" si="23"/>
        <v>0</v>
      </c>
      <c r="AB73" s="93">
        <f t="shared" si="23"/>
        <v>-350000</v>
      </c>
      <c r="AC73" s="93">
        <f t="shared" si="23"/>
        <v>2616840</v>
      </c>
      <c r="AD73" s="93">
        <f t="shared" si="23"/>
        <v>2616840</v>
      </c>
      <c r="AE73" s="93">
        <f t="shared" si="23"/>
        <v>0</v>
      </c>
      <c r="AF73" s="93">
        <f t="shared" si="23"/>
        <v>2385156</v>
      </c>
      <c r="AG73" s="93">
        <f t="shared" si="23"/>
        <v>231684</v>
      </c>
      <c r="AH73" s="287"/>
      <c r="AI73" s="287"/>
      <c r="AJ73" s="288"/>
      <c r="AK73" s="287"/>
      <c r="AL73" s="288">
        <f t="shared" si="6"/>
        <v>0</v>
      </c>
    </row>
    <row r="74" spans="1:38" ht="50.1" customHeight="1" x14ac:dyDescent="0.25">
      <c r="A74" s="12">
        <v>1</v>
      </c>
      <c r="B74" s="3">
        <v>1</v>
      </c>
      <c r="C74" s="3">
        <v>1</v>
      </c>
      <c r="D74" s="3">
        <v>1</v>
      </c>
      <c r="E74" s="223" t="s">
        <v>1127</v>
      </c>
      <c r="F74" s="1" t="s">
        <v>100</v>
      </c>
      <c r="G74" s="65" t="s">
        <v>303</v>
      </c>
      <c r="H74" s="1" t="s">
        <v>1451</v>
      </c>
      <c r="I74" s="1" t="s">
        <v>31</v>
      </c>
      <c r="J74" s="1" t="s">
        <v>38</v>
      </c>
      <c r="K74" s="8" t="s">
        <v>304</v>
      </c>
      <c r="L74" s="65" t="s">
        <v>305</v>
      </c>
      <c r="M74" s="1" t="s">
        <v>47</v>
      </c>
      <c r="N74" s="65" t="s">
        <v>73</v>
      </c>
      <c r="O74" s="14">
        <v>15000</v>
      </c>
      <c r="P74" s="3">
        <v>10</v>
      </c>
      <c r="Q74" s="3">
        <v>11</v>
      </c>
      <c r="R74" s="3" t="s">
        <v>1389</v>
      </c>
      <c r="S74" s="100">
        <v>500000</v>
      </c>
      <c r="T74" s="100">
        <v>500000</v>
      </c>
      <c r="U74" s="100">
        <v>500000</v>
      </c>
      <c r="V74" s="100">
        <v>500000</v>
      </c>
      <c r="W74" s="54">
        <v>500000</v>
      </c>
      <c r="X74" s="100"/>
      <c r="Y74" s="100">
        <f>SUM(W74:X74)</f>
        <v>500000</v>
      </c>
      <c r="Z74" s="54">
        <v>500000</v>
      </c>
      <c r="AA74" s="54"/>
      <c r="AB74" s="241"/>
      <c r="AC74" s="54">
        <f>SUM(Z74:AB74)</f>
        <v>500000</v>
      </c>
      <c r="AD74" s="35">
        <v>500000</v>
      </c>
      <c r="AE74" s="241">
        <f t="shared" si="2"/>
        <v>0</v>
      </c>
      <c r="AF74" s="254">
        <v>450000</v>
      </c>
      <c r="AG74" s="254">
        <f t="shared" si="3"/>
        <v>50000</v>
      </c>
      <c r="AI74" s="208">
        <v>1</v>
      </c>
      <c r="AK74" s="208"/>
      <c r="AL74" s="208">
        <f>SUM(AI74:AK74)</f>
        <v>1</v>
      </c>
    </row>
    <row r="75" spans="1:38" ht="50.1" customHeight="1" x14ac:dyDescent="0.25">
      <c r="A75" s="12">
        <v>1</v>
      </c>
      <c r="B75" s="3">
        <v>1</v>
      </c>
      <c r="C75" s="3">
        <v>1</v>
      </c>
      <c r="D75" s="3">
        <v>1</v>
      </c>
      <c r="E75" s="223" t="s">
        <v>1128</v>
      </c>
      <c r="F75" s="1" t="s">
        <v>100</v>
      </c>
      <c r="G75" s="65" t="s">
        <v>1564</v>
      </c>
      <c r="H75" s="1" t="s">
        <v>1452</v>
      </c>
      <c r="I75" s="1" t="s">
        <v>31</v>
      </c>
      <c r="J75" s="1" t="s">
        <v>38</v>
      </c>
      <c r="K75" s="8" t="s">
        <v>306</v>
      </c>
      <c r="L75" s="65" t="s">
        <v>307</v>
      </c>
      <c r="M75" s="1" t="s">
        <v>45</v>
      </c>
      <c r="N75" s="65" t="s">
        <v>73</v>
      </c>
      <c r="O75" s="14">
        <v>6000</v>
      </c>
      <c r="P75" s="3">
        <v>11</v>
      </c>
      <c r="Q75" s="3" t="s">
        <v>93</v>
      </c>
      <c r="R75" s="3" t="s">
        <v>308</v>
      </c>
      <c r="S75" s="100">
        <v>500000</v>
      </c>
      <c r="T75" s="100">
        <v>500000</v>
      </c>
      <c r="U75" s="100">
        <v>500000</v>
      </c>
      <c r="V75" s="100">
        <v>500000</v>
      </c>
      <c r="W75" s="54">
        <v>500000</v>
      </c>
      <c r="X75" s="100"/>
      <c r="Y75" s="100">
        <f>SUM(W75:X75)</f>
        <v>500000</v>
      </c>
      <c r="Z75" s="54">
        <v>500000</v>
      </c>
      <c r="AA75" s="54"/>
      <c r="AB75" s="241"/>
      <c r="AC75" s="54">
        <f>SUM(Z75:AB75)</f>
        <v>500000</v>
      </c>
      <c r="AD75" s="35">
        <v>500000</v>
      </c>
      <c r="AE75" s="241">
        <f t="shared" ref="AE75:AE138" si="24">+AC75-AD75</f>
        <v>0</v>
      </c>
      <c r="AF75" s="254">
        <v>450000</v>
      </c>
      <c r="AG75" s="254">
        <f t="shared" ref="AG75:AG138" si="25">+AD75-AF75</f>
        <v>50000</v>
      </c>
      <c r="AH75" s="208">
        <v>1</v>
      </c>
      <c r="AI75" s="208"/>
      <c r="AK75" s="208"/>
      <c r="AL75" s="208">
        <f t="shared" ref="AL75:AL77" si="26">SUM(AH75:AK75)</f>
        <v>1</v>
      </c>
    </row>
    <row r="76" spans="1:38" ht="50.1" customHeight="1" x14ac:dyDescent="0.25">
      <c r="A76" s="12">
        <v>1</v>
      </c>
      <c r="B76" s="3">
        <v>1</v>
      </c>
      <c r="C76" s="3">
        <v>1</v>
      </c>
      <c r="D76" s="3">
        <v>1</v>
      </c>
      <c r="E76" s="223" t="s">
        <v>1129</v>
      </c>
      <c r="F76" s="1" t="s">
        <v>100</v>
      </c>
      <c r="G76" s="65" t="s">
        <v>309</v>
      </c>
      <c r="H76" s="1" t="s">
        <v>310</v>
      </c>
      <c r="I76" s="1" t="s">
        <v>31</v>
      </c>
      <c r="J76" s="1"/>
      <c r="K76" s="8" t="s">
        <v>311</v>
      </c>
      <c r="L76" s="65" t="s">
        <v>312</v>
      </c>
      <c r="M76" s="1" t="s">
        <v>50</v>
      </c>
      <c r="N76" s="65" t="s">
        <v>73</v>
      </c>
      <c r="O76" s="2">
        <v>2000</v>
      </c>
      <c r="P76" s="3">
        <v>50</v>
      </c>
      <c r="Q76" s="3">
        <v>11</v>
      </c>
      <c r="R76" s="3" t="s">
        <v>298</v>
      </c>
      <c r="S76" s="100">
        <v>500000</v>
      </c>
      <c r="T76" s="100">
        <v>500000</v>
      </c>
      <c r="U76" s="100">
        <v>465000</v>
      </c>
      <c r="V76" s="100">
        <v>465000</v>
      </c>
      <c r="W76" s="54">
        <v>465000</v>
      </c>
      <c r="X76" s="100"/>
      <c r="Y76" s="100">
        <f>SUM(W76:X76)</f>
        <v>465000</v>
      </c>
      <c r="Z76" s="54">
        <v>465000</v>
      </c>
      <c r="AA76" s="54"/>
      <c r="AB76" s="241"/>
      <c r="AC76" s="54">
        <f>SUM(Z76:AB76)</f>
        <v>465000</v>
      </c>
      <c r="AD76" s="35">
        <v>465000</v>
      </c>
      <c r="AE76" s="241">
        <f t="shared" si="24"/>
        <v>0</v>
      </c>
      <c r="AF76" s="254">
        <v>465000</v>
      </c>
      <c r="AG76" s="254">
        <f t="shared" si="25"/>
        <v>0</v>
      </c>
      <c r="AI76" s="208">
        <v>1</v>
      </c>
      <c r="AK76" s="208"/>
      <c r="AL76" s="208">
        <f t="shared" si="26"/>
        <v>1</v>
      </c>
    </row>
    <row r="77" spans="1:38" ht="50.1" customHeight="1" x14ac:dyDescent="0.25">
      <c r="A77" s="12">
        <v>1</v>
      </c>
      <c r="B77" s="3">
        <v>1</v>
      </c>
      <c r="C77" s="3">
        <v>1</v>
      </c>
      <c r="D77" s="3">
        <v>1</v>
      </c>
      <c r="E77" s="223" t="s">
        <v>1130</v>
      </c>
      <c r="F77" s="1" t="s">
        <v>100</v>
      </c>
      <c r="G77" s="65" t="s">
        <v>1390</v>
      </c>
      <c r="H77" s="1" t="s">
        <v>1391</v>
      </c>
      <c r="I77" s="1" t="s">
        <v>32</v>
      </c>
      <c r="J77" s="1" t="s">
        <v>38</v>
      </c>
      <c r="K77" s="8" t="s">
        <v>1645</v>
      </c>
      <c r="L77" s="65" t="s">
        <v>313</v>
      </c>
      <c r="M77" s="1" t="s">
        <v>45</v>
      </c>
      <c r="N77" s="65" t="s">
        <v>73</v>
      </c>
      <c r="O77" s="2">
        <v>184</v>
      </c>
      <c r="P77" s="3">
        <v>184</v>
      </c>
      <c r="Q77" s="3" t="s">
        <v>91</v>
      </c>
      <c r="R77" s="3" t="s">
        <v>91</v>
      </c>
      <c r="S77" s="100">
        <v>1000000</v>
      </c>
      <c r="T77" s="100">
        <v>1000000</v>
      </c>
      <c r="U77" s="100">
        <v>1000000</v>
      </c>
      <c r="V77" s="100">
        <v>1000000</v>
      </c>
      <c r="W77" s="54">
        <v>1000000</v>
      </c>
      <c r="X77" s="100"/>
      <c r="Y77" s="100">
        <f>SUM(W77:X77)</f>
        <v>1000000</v>
      </c>
      <c r="Z77" s="54">
        <v>1000000</v>
      </c>
      <c r="AA77" s="54"/>
      <c r="AB77" s="241"/>
      <c r="AC77" s="54">
        <f>SUM(Z77:AB77)</f>
        <v>1000000</v>
      </c>
      <c r="AD77" s="35">
        <v>1000000</v>
      </c>
      <c r="AE77" s="241">
        <f t="shared" si="24"/>
        <v>0</v>
      </c>
      <c r="AF77" s="254">
        <v>1000000</v>
      </c>
      <c r="AG77" s="254">
        <f t="shared" si="25"/>
        <v>0</v>
      </c>
      <c r="AH77" s="208"/>
      <c r="AI77" s="208">
        <v>1</v>
      </c>
      <c r="AK77" s="208"/>
      <c r="AL77" s="208">
        <f t="shared" si="26"/>
        <v>1</v>
      </c>
    </row>
    <row r="78" spans="1:38" ht="50.1" customHeight="1" x14ac:dyDescent="0.25">
      <c r="A78" s="12">
        <v>1</v>
      </c>
      <c r="B78" s="3">
        <v>1</v>
      </c>
      <c r="C78" s="3">
        <v>1</v>
      </c>
      <c r="D78" s="3">
        <v>1</v>
      </c>
      <c r="E78" s="223" t="s">
        <v>1131</v>
      </c>
      <c r="F78" s="1" t="s">
        <v>100</v>
      </c>
      <c r="G78" s="65" t="s">
        <v>340</v>
      </c>
      <c r="H78" s="1" t="s">
        <v>341</v>
      </c>
      <c r="I78" s="1" t="s">
        <v>32</v>
      </c>
      <c r="J78" s="1" t="s">
        <v>38</v>
      </c>
      <c r="K78" s="8" t="s">
        <v>342</v>
      </c>
      <c r="L78" s="67" t="s">
        <v>1356</v>
      </c>
      <c r="M78" s="15" t="s">
        <v>53</v>
      </c>
      <c r="N78" s="65" t="s">
        <v>73</v>
      </c>
      <c r="O78" s="2">
        <v>250</v>
      </c>
      <c r="P78" s="3" t="s">
        <v>107</v>
      </c>
      <c r="Q78" s="3" t="s">
        <v>91</v>
      </c>
      <c r="R78" s="3" t="s">
        <v>91</v>
      </c>
      <c r="S78" s="100">
        <v>1000000</v>
      </c>
      <c r="T78" s="100">
        <v>1000000</v>
      </c>
      <c r="U78" s="100">
        <v>1000000</v>
      </c>
      <c r="V78" s="100">
        <v>1000000</v>
      </c>
      <c r="W78" s="54">
        <v>1000000</v>
      </c>
      <c r="X78" s="100"/>
      <c r="Y78" s="100">
        <f>SUM(W78:X78)</f>
        <v>1000000</v>
      </c>
      <c r="Z78" s="54">
        <v>1000000</v>
      </c>
      <c r="AA78" s="54"/>
      <c r="AB78" s="241"/>
      <c r="AC78" s="54">
        <f>SUM(Z78:AB78)</f>
        <v>1000000</v>
      </c>
      <c r="AD78" s="35">
        <v>986688.12999999989</v>
      </c>
      <c r="AE78" s="241">
        <f t="shared" si="24"/>
        <v>13311.870000000112</v>
      </c>
      <c r="AF78" s="254">
        <v>952656.24999999988</v>
      </c>
      <c r="AG78" s="254">
        <f t="shared" si="25"/>
        <v>34031.880000000005</v>
      </c>
      <c r="AI78" s="208">
        <v>1</v>
      </c>
      <c r="AK78" s="208"/>
      <c r="AL78" s="208">
        <f>SUM(AI78:AK78)</f>
        <v>1</v>
      </c>
    </row>
    <row r="79" spans="1:38" s="334" customFormat="1" ht="25.5" customHeight="1" x14ac:dyDescent="0.25">
      <c r="A79" s="12"/>
      <c r="B79" s="3">
        <v>1</v>
      </c>
      <c r="C79" s="3">
        <v>1</v>
      </c>
      <c r="D79" s="3">
        <v>0</v>
      </c>
      <c r="E79" s="228">
        <v>56</v>
      </c>
      <c r="F79" s="330"/>
      <c r="G79" s="459" t="s">
        <v>1518</v>
      </c>
      <c r="H79" s="459"/>
      <c r="I79" s="330"/>
      <c r="J79" s="330"/>
      <c r="K79" s="129"/>
      <c r="L79" s="330"/>
      <c r="M79" s="330"/>
      <c r="N79" s="330"/>
      <c r="O79" s="330"/>
      <c r="P79" s="330"/>
      <c r="Q79" s="330"/>
      <c r="R79" s="330"/>
      <c r="S79" s="92">
        <f>SUM(S74:S78)</f>
        <v>3500000</v>
      </c>
      <c r="T79" s="92">
        <f t="shared" ref="T79:AG79" si="27">SUM(T74:T78)</f>
        <v>3500000</v>
      </c>
      <c r="U79" s="92">
        <f t="shared" si="27"/>
        <v>3465000</v>
      </c>
      <c r="V79" s="92">
        <f t="shared" si="27"/>
        <v>3465000</v>
      </c>
      <c r="W79" s="93">
        <f t="shared" si="27"/>
        <v>3465000</v>
      </c>
      <c r="X79" s="92">
        <f t="shared" si="27"/>
        <v>0</v>
      </c>
      <c r="Y79" s="92">
        <f t="shared" si="27"/>
        <v>3465000</v>
      </c>
      <c r="Z79" s="93">
        <f t="shared" si="27"/>
        <v>3465000</v>
      </c>
      <c r="AA79" s="93">
        <f t="shared" si="27"/>
        <v>0</v>
      </c>
      <c r="AB79" s="404">
        <f t="shared" si="27"/>
        <v>0</v>
      </c>
      <c r="AC79" s="93">
        <f t="shared" si="27"/>
        <v>3465000</v>
      </c>
      <c r="AD79" s="93">
        <f t="shared" si="27"/>
        <v>3451688.13</v>
      </c>
      <c r="AE79" s="93">
        <f t="shared" si="27"/>
        <v>13311.870000000112</v>
      </c>
      <c r="AF79" s="93">
        <f t="shared" si="27"/>
        <v>3317656.25</v>
      </c>
      <c r="AG79" s="93">
        <f t="shared" si="27"/>
        <v>134031.88</v>
      </c>
      <c r="AH79" s="287"/>
      <c r="AI79" s="287"/>
      <c r="AJ79" s="288"/>
      <c r="AK79" s="287"/>
      <c r="AL79" s="288">
        <f t="shared" ref="AL79:AL123" si="28">SUM(AH79:AK79)</f>
        <v>0</v>
      </c>
    </row>
    <row r="80" spans="1:38" ht="50.1" customHeight="1" x14ac:dyDescent="0.25">
      <c r="A80" s="12">
        <v>1</v>
      </c>
      <c r="B80" s="3">
        <v>1</v>
      </c>
      <c r="C80" s="3">
        <v>1</v>
      </c>
      <c r="D80" s="3">
        <v>1</v>
      </c>
      <c r="E80" s="223" t="s">
        <v>1132</v>
      </c>
      <c r="F80" s="1" t="s">
        <v>100</v>
      </c>
      <c r="G80" s="65" t="s">
        <v>314</v>
      </c>
      <c r="H80" s="1" t="s">
        <v>315</v>
      </c>
      <c r="I80" s="1" t="s">
        <v>32</v>
      </c>
      <c r="J80" s="1" t="s">
        <v>37</v>
      </c>
      <c r="K80" s="8" t="s">
        <v>292</v>
      </c>
      <c r="L80" s="65" t="s">
        <v>316</v>
      </c>
      <c r="M80" s="1" t="s">
        <v>51</v>
      </c>
      <c r="N80" s="65" t="s">
        <v>74</v>
      </c>
      <c r="O80" s="2">
        <v>300000</v>
      </c>
      <c r="P80" s="3">
        <v>1</v>
      </c>
      <c r="Q80" s="3">
        <v>13</v>
      </c>
      <c r="R80" s="3" t="s">
        <v>317</v>
      </c>
      <c r="S80" s="100">
        <v>600550</v>
      </c>
      <c r="T80" s="100">
        <v>600550</v>
      </c>
      <c r="U80" s="100">
        <v>600550</v>
      </c>
      <c r="V80" s="100">
        <v>600550</v>
      </c>
      <c r="W80" s="54">
        <v>600550</v>
      </c>
      <c r="X80" s="100"/>
      <c r="Y80" s="100">
        <f t="shared" ref="Y80:Y87" si="29">SUM(W80:X80)</f>
        <v>600550</v>
      </c>
      <c r="Z80" s="54">
        <v>600550</v>
      </c>
      <c r="AA80" s="54"/>
      <c r="AB80" s="241"/>
      <c r="AC80" s="54">
        <f t="shared" ref="AC80:AC87" si="30">SUM(Z80:AB80)</f>
        <v>600550</v>
      </c>
      <c r="AD80" s="35">
        <v>600550</v>
      </c>
      <c r="AE80" s="241">
        <f t="shared" si="24"/>
        <v>0</v>
      </c>
      <c r="AF80" s="254">
        <v>540495</v>
      </c>
      <c r="AG80" s="254">
        <f t="shared" si="25"/>
        <v>60055</v>
      </c>
      <c r="AH80" s="208">
        <v>1</v>
      </c>
      <c r="AI80" s="208"/>
      <c r="AK80" s="208"/>
      <c r="AL80" s="208">
        <f t="shared" ref="AL80:AL86" si="31">SUM(AH80:AK80)</f>
        <v>1</v>
      </c>
    </row>
    <row r="81" spans="1:38" ht="50.1" customHeight="1" x14ac:dyDescent="0.25">
      <c r="A81" s="12">
        <v>1</v>
      </c>
      <c r="B81" s="3">
        <v>1</v>
      </c>
      <c r="C81" s="3">
        <v>1</v>
      </c>
      <c r="D81" s="3">
        <v>1</v>
      </c>
      <c r="E81" s="223" t="s">
        <v>1133</v>
      </c>
      <c r="F81" s="1" t="s">
        <v>100</v>
      </c>
      <c r="G81" s="65" t="s">
        <v>318</v>
      </c>
      <c r="H81" s="1" t="s">
        <v>319</v>
      </c>
      <c r="I81" s="1" t="s">
        <v>32</v>
      </c>
      <c r="J81" s="1" t="s">
        <v>38</v>
      </c>
      <c r="K81" s="8" t="s">
        <v>1392</v>
      </c>
      <c r="L81" s="65" t="s">
        <v>320</v>
      </c>
      <c r="M81" s="1" t="s">
        <v>48</v>
      </c>
      <c r="N81" s="65" t="s">
        <v>74</v>
      </c>
      <c r="O81" s="2">
        <v>150</v>
      </c>
      <c r="P81" s="3">
        <v>150</v>
      </c>
      <c r="Q81" s="3">
        <v>1</v>
      </c>
      <c r="R81" s="3" t="s">
        <v>209</v>
      </c>
      <c r="S81" s="100">
        <v>125000</v>
      </c>
      <c r="T81" s="100">
        <v>125000</v>
      </c>
      <c r="U81" s="100">
        <v>125000</v>
      </c>
      <c r="V81" s="100">
        <v>125000</v>
      </c>
      <c r="W81" s="54">
        <v>125000</v>
      </c>
      <c r="X81" s="100"/>
      <c r="Y81" s="100">
        <f t="shared" si="29"/>
        <v>125000</v>
      </c>
      <c r="Z81" s="54">
        <v>125000</v>
      </c>
      <c r="AA81" s="54"/>
      <c r="AB81" s="241"/>
      <c r="AC81" s="54">
        <f t="shared" si="30"/>
        <v>125000</v>
      </c>
      <c r="AD81" s="35">
        <v>125000</v>
      </c>
      <c r="AE81" s="241">
        <f t="shared" si="24"/>
        <v>0</v>
      </c>
      <c r="AF81" s="254">
        <v>125000</v>
      </c>
      <c r="AG81" s="254">
        <f t="shared" si="25"/>
        <v>0</v>
      </c>
      <c r="AH81" s="208"/>
      <c r="AI81" s="208">
        <v>1</v>
      </c>
      <c r="AK81" s="208"/>
      <c r="AL81" s="208">
        <f t="shared" si="31"/>
        <v>1</v>
      </c>
    </row>
    <row r="82" spans="1:38" ht="50.1" customHeight="1" x14ac:dyDescent="0.25">
      <c r="A82" s="12">
        <v>1</v>
      </c>
      <c r="B82" s="3">
        <v>1</v>
      </c>
      <c r="C82" s="3">
        <v>1</v>
      </c>
      <c r="D82" s="3">
        <v>1</v>
      </c>
      <c r="E82" s="223" t="s">
        <v>1134</v>
      </c>
      <c r="F82" s="1" t="s">
        <v>100</v>
      </c>
      <c r="G82" s="65" t="s">
        <v>321</v>
      </c>
      <c r="H82" s="1" t="s">
        <v>1393</v>
      </c>
      <c r="I82" s="1" t="s">
        <v>32</v>
      </c>
      <c r="J82" s="1" t="s">
        <v>38</v>
      </c>
      <c r="K82" s="8" t="s">
        <v>322</v>
      </c>
      <c r="L82" s="65" t="s">
        <v>323</v>
      </c>
      <c r="M82" s="1" t="s">
        <v>51</v>
      </c>
      <c r="N82" s="65" t="s">
        <v>74</v>
      </c>
      <c r="O82" s="2">
        <v>100</v>
      </c>
      <c r="P82" s="3">
        <v>100</v>
      </c>
      <c r="Q82" s="3" t="s">
        <v>94</v>
      </c>
      <c r="R82" s="3" t="s">
        <v>324</v>
      </c>
      <c r="S82" s="100">
        <v>125000</v>
      </c>
      <c r="T82" s="100">
        <v>125000</v>
      </c>
      <c r="U82" s="100">
        <v>125000</v>
      </c>
      <c r="V82" s="100">
        <v>125000</v>
      </c>
      <c r="W82" s="54">
        <v>125000</v>
      </c>
      <c r="X82" s="100"/>
      <c r="Y82" s="100">
        <f t="shared" si="29"/>
        <v>125000</v>
      </c>
      <c r="Z82" s="54">
        <v>125000</v>
      </c>
      <c r="AA82" s="54"/>
      <c r="AB82" s="241"/>
      <c r="AC82" s="54">
        <f t="shared" si="30"/>
        <v>125000</v>
      </c>
      <c r="AD82" s="35">
        <v>125000</v>
      </c>
      <c r="AE82" s="241">
        <f t="shared" si="24"/>
        <v>0</v>
      </c>
      <c r="AF82" s="254">
        <v>112500</v>
      </c>
      <c r="AG82" s="254">
        <f t="shared" si="25"/>
        <v>12500</v>
      </c>
      <c r="AH82" s="208"/>
      <c r="AI82" s="208">
        <v>1</v>
      </c>
      <c r="AK82" s="208"/>
      <c r="AL82" s="208">
        <f t="shared" si="31"/>
        <v>1</v>
      </c>
    </row>
    <row r="83" spans="1:38" ht="50.1" customHeight="1" x14ac:dyDescent="0.25">
      <c r="A83" s="12">
        <v>1</v>
      </c>
      <c r="B83" s="3">
        <v>1</v>
      </c>
      <c r="C83" s="3">
        <v>1</v>
      </c>
      <c r="D83" s="3">
        <v>1</v>
      </c>
      <c r="E83" s="223" t="s">
        <v>1135</v>
      </c>
      <c r="F83" s="1" t="s">
        <v>100</v>
      </c>
      <c r="G83" s="65" t="s">
        <v>325</v>
      </c>
      <c r="H83" s="1" t="s">
        <v>326</v>
      </c>
      <c r="I83" s="1" t="s">
        <v>31</v>
      </c>
      <c r="J83" s="1" t="s">
        <v>38</v>
      </c>
      <c r="K83" s="8" t="s">
        <v>327</v>
      </c>
      <c r="L83" s="65" t="s">
        <v>328</v>
      </c>
      <c r="M83" s="1" t="s">
        <v>48</v>
      </c>
      <c r="N83" s="65" t="s">
        <v>74</v>
      </c>
      <c r="O83" s="2">
        <v>40</v>
      </c>
      <c r="P83" s="3">
        <v>40</v>
      </c>
      <c r="Q83" s="3">
        <v>1</v>
      </c>
      <c r="R83" s="3" t="s">
        <v>209</v>
      </c>
      <c r="S83" s="100">
        <v>125000</v>
      </c>
      <c r="T83" s="100">
        <v>125000</v>
      </c>
      <c r="U83" s="100">
        <v>125000</v>
      </c>
      <c r="V83" s="100">
        <v>125000</v>
      </c>
      <c r="W83" s="54">
        <v>125000</v>
      </c>
      <c r="X83" s="100"/>
      <c r="Y83" s="100">
        <f t="shared" si="29"/>
        <v>125000</v>
      </c>
      <c r="Z83" s="54">
        <v>125000</v>
      </c>
      <c r="AA83" s="54"/>
      <c r="AB83" s="241">
        <v>-125000</v>
      </c>
      <c r="AC83" s="54">
        <f t="shared" si="30"/>
        <v>0</v>
      </c>
      <c r="AD83" s="35">
        <v>0</v>
      </c>
      <c r="AE83" s="241">
        <f t="shared" si="24"/>
        <v>0</v>
      </c>
      <c r="AF83" s="254">
        <v>0</v>
      </c>
      <c r="AG83" s="254">
        <f t="shared" si="25"/>
        <v>0</v>
      </c>
      <c r="AH83" s="208"/>
      <c r="AI83" s="208"/>
      <c r="AK83" s="208">
        <v>1</v>
      </c>
      <c r="AL83" s="208">
        <f>SUM(AH83:AK83)</f>
        <v>1</v>
      </c>
    </row>
    <row r="84" spans="1:38" ht="50.1" customHeight="1" x14ac:dyDescent="0.25">
      <c r="A84" s="12">
        <v>1</v>
      </c>
      <c r="B84" s="3">
        <v>1</v>
      </c>
      <c r="C84" s="3">
        <v>1</v>
      </c>
      <c r="D84" s="3">
        <v>1</v>
      </c>
      <c r="E84" s="223" t="s">
        <v>1136</v>
      </c>
      <c r="F84" s="1" t="s">
        <v>100</v>
      </c>
      <c r="G84" s="65" t="s">
        <v>1394</v>
      </c>
      <c r="H84" s="1" t="s">
        <v>329</v>
      </c>
      <c r="I84" s="1" t="s">
        <v>32</v>
      </c>
      <c r="J84" s="1" t="s">
        <v>37</v>
      </c>
      <c r="K84" s="8" t="s">
        <v>292</v>
      </c>
      <c r="L84" s="65" t="s">
        <v>330</v>
      </c>
      <c r="M84" s="1" t="s">
        <v>46</v>
      </c>
      <c r="N84" s="65" t="s">
        <v>74</v>
      </c>
      <c r="O84" s="2">
        <v>500</v>
      </c>
      <c r="P84" s="3">
        <v>1</v>
      </c>
      <c r="Q84" s="3">
        <v>5</v>
      </c>
      <c r="R84" s="3" t="s">
        <v>331</v>
      </c>
      <c r="S84" s="100">
        <v>100000</v>
      </c>
      <c r="T84" s="100">
        <v>100000</v>
      </c>
      <c r="U84" s="100">
        <v>100000</v>
      </c>
      <c r="V84" s="100">
        <v>100000</v>
      </c>
      <c r="W84" s="54">
        <v>100000</v>
      </c>
      <c r="X84" s="100"/>
      <c r="Y84" s="100">
        <f t="shared" si="29"/>
        <v>100000</v>
      </c>
      <c r="Z84" s="54">
        <v>100000</v>
      </c>
      <c r="AA84" s="54"/>
      <c r="AB84" s="241"/>
      <c r="AC84" s="54">
        <f t="shared" si="30"/>
        <v>100000</v>
      </c>
      <c r="AD84" s="35">
        <v>100000</v>
      </c>
      <c r="AE84" s="241">
        <f t="shared" si="24"/>
        <v>0</v>
      </c>
      <c r="AF84" s="254">
        <v>0</v>
      </c>
      <c r="AG84" s="254">
        <f t="shared" si="25"/>
        <v>100000</v>
      </c>
      <c r="AH84" s="208">
        <v>1</v>
      </c>
      <c r="AI84" s="208"/>
      <c r="AK84" s="208"/>
      <c r="AL84" s="208">
        <f t="shared" si="31"/>
        <v>1</v>
      </c>
    </row>
    <row r="85" spans="1:38" ht="50.1" customHeight="1" x14ac:dyDescent="0.25">
      <c r="A85" s="12">
        <v>1</v>
      </c>
      <c r="B85" s="3">
        <v>1</v>
      </c>
      <c r="C85" s="3">
        <v>1</v>
      </c>
      <c r="D85" s="3">
        <v>1</v>
      </c>
      <c r="E85" s="223" t="s">
        <v>1137</v>
      </c>
      <c r="F85" s="1" t="s">
        <v>100</v>
      </c>
      <c r="G85" s="65" t="s">
        <v>332</v>
      </c>
      <c r="H85" s="1" t="s">
        <v>1395</v>
      </c>
      <c r="I85" s="1" t="s">
        <v>31</v>
      </c>
      <c r="J85" s="1" t="s">
        <v>37</v>
      </c>
      <c r="K85" s="8" t="s">
        <v>333</v>
      </c>
      <c r="L85" s="65" t="s">
        <v>334</v>
      </c>
      <c r="M85" s="1" t="s">
        <v>50</v>
      </c>
      <c r="N85" s="65" t="s">
        <v>74</v>
      </c>
      <c r="O85" s="2">
        <v>500</v>
      </c>
      <c r="P85" s="3">
        <v>100</v>
      </c>
      <c r="Q85" s="3" t="s">
        <v>96</v>
      </c>
      <c r="R85" s="3" t="s">
        <v>335</v>
      </c>
      <c r="S85" s="100">
        <v>200000</v>
      </c>
      <c r="T85" s="100">
        <v>200000</v>
      </c>
      <c r="U85" s="100">
        <v>200000</v>
      </c>
      <c r="V85" s="100">
        <v>200000</v>
      </c>
      <c r="W85" s="54">
        <v>200000</v>
      </c>
      <c r="X85" s="100"/>
      <c r="Y85" s="100">
        <f t="shared" si="29"/>
        <v>200000</v>
      </c>
      <c r="Z85" s="54">
        <v>200000</v>
      </c>
      <c r="AA85" s="54"/>
      <c r="AB85" s="241"/>
      <c r="AC85" s="54">
        <f t="shared" si="30"/>
        <v>200000</v>
      </c>
      <c r="AD85" s="35">
        <v>200000</v>
      </c>
      <c r="AE85" s="241">
        <f t="shared" si="24"/>
        <v>0</v>
      </c>
      <c r="AF85" s="254">
        <v>180000</v>
      </c>
      <c r="AG85" s="254">
        <f t="shared" si="25"/>
        <v>20000</v>
      </c>
      <c r="AH85" s="208">
        <v>1</v>
      </c>
      <c r="AI85" s="208"/>
      <c r="AK85" s="208"/>
      <c r="AL85" s="208">
        <f t="shared" si="31"/>
        <v>1</v>
      </c>
    </row>
    <row r="86" spans="1:38" ht="40.5" customHeight="1" x14ac:dyDescent="0.25">
      <c r="A86" s="12">
        <v>1</v>
      </c>
      <c r="B86" s="3">
        <v>1</v>
      </c>
      <c r="C86" s="3">
        <v>1</v>
      </c>
      <c r="D86" s="3">
        <v>1</v>
      </c>
      <c r="E86" s="223" t="s">
        <v>1138</v>
      </c>
      <c r="F86" s="1" t="s">
        <v>100</v>
      </c>
      <c r="G86" s="65" t="s">
        <v>336</v>
      </c>
      <c r="H86" s="1" t="s">
        <v>337</v>
      </c>
      <c r="I86" s="1" t="s">
        <v>29</v>
      </c>
      <c r="J86" s="1" t="s">
        <v>37</v>
      </c>
      <c r="K86" s="8" t="s">
        <v>338</v>
      </c>
      <c r="L86" s="65" t="s">
        <v>339</v>
      </c>
      <c r="M86" s="1" t="s">
        <v>46</v>
      </c>
      <c r="N86" s="65" t="s">
        <v>74</v>
      </c>
      <c r="O86" s="2">
        <v>200</v>
      </c>
      <c r="P86" s="3">
        <v>1</v>
      </c>
      <c r="Q86" s="3">
        <v>1</v>
      </c>
      <c r="R86" s="3" t="s">
        <v>209</v>
      </c>
      <c r="S86" s="100">
        <v>127000</v>
      </c>
      <c r="T86" s="100">
        <v>127000</v>
      </c>
      <c r="U86" s="100">
        <v>127000</v>
      </c>
      <c r="V86" s="100">
        <v>127000</v>
      </c>
      <c r="W86" s="54">
        <v>127000</v>
      </c>
      <c r="X86" s="100"/>
      <c r="Y86" s="100">
        <f t="shared" si="29"/>
        <v>127000</v>
      </c>
      <c r="Z86" s="54">
        <v>127000</v>
      </c>
      <c r="AA86" s="54"/>
      <c r="AB86" s="241"/>
      <c r="AC86" s="54">
        <f t="shared" si="30"/>
        <v>127000</v>
      </c>
      <c r="AD86" s="35">
        <v>127000</v>
      </c>
      <c r="AE86" s="241">
        <f t="shared" si="24"/>
        <v>0</v>
      </c>
      <c r="AF86" s="254">
        <v>0</v>
      </c>
      <c r="AG86" s="254">
        <f t="shared" si="25"/>
        <v>127000</v>
      </c>
      <c r="AH86" s="208">
        <v>1</v>
      </c>
      <c r="AI86" s="208"/>
      <c r="AK86" s="208"/>
      <c r="AL86" s="208">
        <f t="shared" si="31"/>
        <v>1</v>
      </c>
    </row>
    <row r="87" spans="1:38" ht="50.1" customHeight="1" x14ac:dyDescent="0.25">
      <c r="A87" s="12">
        <v>1</v>
      </c>
      <c r="B87" s="3">
        <v>1</v>
      </c>
      <c r="C87" s="3">
        <v>1</v>
      </c>
      <c r="D87" s="3">
        <v>1</v>
      </c>
      <c r="E87" s="223" t="s">
        <v>1139</v>
      </c>
      <c r="F87" s="1" t="s">
        <v>100</v>
      </c>
      <c r="G87" s="65" t="s">
        <v>344</v>
      </c>
      <c r="H87" s="1" t="s">
        <v>345</v>
      </c>
      <c r="I87" s="1" t="s">
        <v>31</v>
      </c>
      <c r="J87" s="1" t="s">
        <v>43</v>
      </c>
      <c r="K87" s="8" t="s">
        <v>292</v>
      </c>
      <c r="L87" s="67" t="s">
        <v>1357</v>
      </c>
      <c r="M87" s="15" t="s">
        <v>52</v>
      </c>
      <c r="N87" s="65" t="s">
        <v>82</v>
      </c>
      <c r="O87" s="2">
        <v>3</v>
      </c>
      <c r="P87" s="3">
        <v>2</v>
      </c>
      <c r="Q87" s="3" t="s">
        <v>91</v>
      </c>
      <c r="R87" s="3" t="s">
        <v>91</v>
      </c>
      <c r="S87" s="100">
        <v>1252000</v>
      </c>
      <c r="T87" s="100">
        <v>1252000</v>
      </c>
      <c r="U87" s="100">
        <v>1252000</v>
      </c>
      <c r="V87" s="100">
        <v>1252000</v>
      </c>
      <c r="W87" s="54">
        <v>1252000</v>
      </c>
      <c r="X87" s="100"/>
      <c r="Y87" s="100">
        <f t="shared" si="29"/>
        <v>1252000</v>
      </c>
      <c r="Z87" s="54">
        <v>1252000</v>
      </c>
      <c r="AA87" s="54"/>
      <c r="AB87" s="241"/>
      <c r="AC87" s="54">
        <f t="shared" si="30"/>
        <v>1252000</v>
      </c>
      <c r="AD87" s="35">
        <v>186573.45</v>
      </c>
      <c r="AE87" s="241">
        <f t="shared" si="24"/>
        <v>1065426.55</v>
      </c>
      <c r="AF87" s="254">
        <v>156573.45000000001</v>
      </c>
      <c r="AG87" s="254">
        <f t="shared" si="25"/>
        <v>30000</v>
      </c>
      <c r="AH87" s="208">
        <v>1</v>
      </c>
      <c r="AI87" s="208"/>
      <c r="AK87" s="208"/>
      <c r="AL87" s="208">
        <f>SUM(AH87:AK87)</f>
        <v>1</v>
      </c>
    </row>
    <row r="88" spans="1:38" s="334" customFormat="1" ht="25.5" customHeight="1" x14ac:dyDescent="0.25">
      <c r="A88" s="12"/>
      <c r="B88" s="3">
        <v>1</v>
      </c>
      <c r="C88" s="3">
        <v>1</v>
      </c>
      <c r="D88" s="3">
        <v>0</v>
      </c>
      <c r="E88" s="228">
        <v>64</v>
      </c>
      <c r="F88" s="330"/>
      <c r="G88" s="459" t="s">
        <v>1467</v>
      </c>
      <c r="H88" s="459"/>
      <c r="I88" s="330"/>
      <c r="J88" s="330"/>
      <c r="K88" s="129"/>
      <c r="L88" s="330"/>
      <c r="M88" s="330"/>
      <c r="N88" s="330"/>
      <c r="O88" s="330"/>
      <c r="P88" s="330"/>
      <c r="Q88" s="330"/>
      <c r="R88" s="330"/>
      <c r="S88" s="92">
        <f>SUM(S80:S87)</f>
        <v>2654550</v>
      </c>
      <c r="T88" s="92">
        <f t="shared" ref="T88:AG88" si="32">SUM(T80:T87)</f>
        <v>2654550</v>
      </c>
      <c r="U88" s="92">
        <f t="shared" si="32"/>
        <v>2654550</v>
      </c>
      <c r="V88" s="92">
        <f t="shared" si="32"/>
        <v>2654550</v>
      </c>
      <c r="W88" s="93">
        <f t="shared" si="32"/>
        <v>2654550</v>
      </c>
      <c r="X88" s="92">
        <f t="shared" si="32"/>
        <v>0</v>
      </c>
      <c r="Y88" s="92">
        <f t="shared" si="32"/>
        <v>2654550</v>
      </c>
      <c r="Z88" s="93">
        <f t="shared" si="32"/>
        <v>2654550</v>
      </c>
      <c r="AA88" s="93">
        <f t="shared" si="32"/>
        <v>0</v>
      </c>
      <c r="AB88" s="93">
        <f t="shared" si="32"/>
        <v>-125000</v>
      </c>
      <c r="AC88" s="93">
        <f t="shared" si="32"/>
        <v>2529550</v>
      </c>
      <c r="AD88" s="93">
        <f t="shared" si="32"/>
        <v>1464123.45</v>
      </c>
      <c r="AE88" s="93">
        <f t="shared" si="32"/>
        <v>1065426.55</v>
      </c>
      <c r="AF88" s="93">
        <f t="shared" si="32"/>
        <v>1114568.45</v>
      </c>
      <c r="AG88" s="93">
        <f t="shared" si="32"/>
        <v>349555</v>
      </c>
      <c r="AH88" s="287"/>
      <c r="AI88" s="287"/>
      <c r="AJ88" s="288"/>
      <c r="AK88" s="287"/>
      <c r="AL88" s="288">
        <f t="shared" si="28"/>
        <v>0</v>
      </c>
    </row>
    <row r="89" spans="1:38" ht="50.1" customHeight="1" x14ac:dyDescent="0.25">
      <c r="A89" s="12">
        <v>1</v>
      </c>
      <c r="B89" s="3">
        <v>1</v>
      </c>
      <c r="C89" s="3">
        <v>1</v>
      </c>
      <c r="D89" s="3">
        <v>1</v>
      </c>
      <c r="E89" s="223" t="s">
        <v>1140</v>
      </c>
      <c r="F89" s="1" t="s">
        <v>100</v>
      </c>
      <c r="G89" s="65" t="s">
        <v>348</v>
      </c>
      <c r="H89" s="1" t="s">
        <v>349</v>
      </c>
      <c r="I89" s="1" t="s">
        <v>29</v>
      </c>
      <c r="J89" s="1" t="s">
        <v>42</v>
      </c>
      <c r="K89" s="8" t="s">
        <v>342</v>
      </c>
      <c r="L89" s="65" t="s">
        <v>350</v>
      </c>
      <c r="M89" s="1" t="s">
        <v>45</v>
      </c>
      <c r="N89" s="65" t="s">
        <v>71</v>
      </c>
      <c r="O89" s="2">
        <v>4</v>
      </c>
      <c r="P89" s="3">
        <v>2</v>
      </c>
      <c r="Q89" s="3" t="s">
        <v>91</v>
      </c>
      <c r="R89" s="3" t="s">
        <v>91</v>
      </c>
      <c r="S89" s="20">
        <v>3000000</v>
      </c>
      <c r="T89" s="20">
        <v>3000000</v>
      </c>
      <c r="U89" s="20">
        <v>3000000</v>
      </c>
      <c r="V89" s="20">
        <v>3000000</v>
      </c>
      <c r="W89" s="55">
        <v>3000000</v>
      </c>
      <c r="X89" s="20"/>
      <c r="Y89" s="100">
        <f>SUM(W89:X89)</f>
        <v>3000000</v>
      </c>
      <c r="Z89" s="55">
        <v>3000000</v>
      </c>
      <c r="AA89" s="55"/>
      <c r="AB89" s="256"/>
      <c r="AC89" s="54">
        <f>SUM(Z89:AB89)</f>
        <v>3000000</v>
      </c>
      <c r="AD89" s="35">
        <v>3000000</v>
      </c>
      <c r="AE89" s="241">
        <f t="shared" si="24"/>
        <v>0</v>
      </c>
      <c r="AF89" s="254">
        <v>900000</v>
      </c>
      <c r="AG89" s="254">
        <f t="shared" si="25"/>
        <v>2100000</v>
      </c>
      <c r="AH89" s="208">
        <v>1</v>
      </c>
      <c r="AI89" s="208"/>
      <c r="AK89" s="208"/>
      <c r="AL89" s="208">
        <f t="shared" ref="AL89" si="33">SUM(AH89:AK89)</f>
        <v>1</v>
      </c>
    </row>
    <row r="90" spans="1:38" s="334" customFormat="1" ht="24" customHeight="1" x14ac:dyDescent="0.25">
      <c r="A90" s="12"/>
      <c r="B90" s="3">
        <v>1</v>
      </c>
      <c r="C90" s="3">
        <v>1</v>
      </c>
      <c r="D90" s="3">
        <v>0</v>
      </c>
      <c r="E90" s="228">
        <v>65</v>
      </c>
      <c r="F90" s="330"/>
      <c r="G90" s="330" t="s">
        <v>71</v>
      </c>
      <c r="H90" s="330"/>
      <c r="I90" s="330"/>
      <c r="J90" s="330"/>
      <c r="K90" s="129"/>
      <c r="L90" s="330"/>
      <c r="M90" s="330"/>
      <c r="N90" s="330"/>
      <c r="O90" s="330"/>
      <c r="P90" s="330"/>
      <c r="Q90" s="330"/>
      <c r="R90" s="330"/>
      <c r="S90" s="92">
        <f>SUM(S89)</f>
        <v>3000000</v>
      </c>
      <c r="T90" s="92">
        <f t="shared" ref="T90:Z90" si="34">SUM(T89)</f>
        <v>3000000</v>
      </c>
      <c r="U90" s="92">
        <f t="shared" si="34"/>
        <v>3000000</v>
      </c>
      <c r="V90" s="92">
        <f t="shared" si="34"/>
        <v>3000000</v>
      </c>
      <c r="W90" s="93">
        <f t="shared" si="34"/>
        <v>3000000</v>
      </c>
      <c r="X90" s="92">
        <f t="shared" si="34"/>
        <v>0</v>
      </c>
      <c r="Y90" s="92">
        <f t="shared" si="34"/>
        <v>3000000</v>
      </c>
      <c r="Z90" s="93">
        <f t="shared" si="34"/>
        <v>3000000</v>
      </c>
      <c r="AA90" s="93">
        <f t="shared" ref="AA90:AG90" si="35">SUM(AA89)</f>
        <v>0</v>
      </c>
      <c r="AB90" s="404">
        <f t="shared" si="35"/>
        <v>0</v>
      </c>
      <c r="AC90" s="93">
        <f t="shared" si="35"/>
        <v>3000000</v>
      </c>
      <c r="AD90" s="93">
        <f t="shared" si="35"/>
        <v>3000000</v>
      </c>
      <c r="AE90" s="93">
        <f t="shared" si="35"/>
        <v>0</v>
      </c>
      <c r="AF90" s="93">
        <f t="shared" si="35"/>
        <v>900000</v>
      </c>
      <c r="AG90" s="93">
        <f t="shared" si="35"/>
        <v>2100000</v>
      </c>
      <c r="AH90" s="287"/>
      <c r="AI90" s="287"/>
      <c r="AJ90" s="288"/>
      <c r="AK90" s="287"/>
      <c r="AL90" s="288">
        <f t="shared" si="28"/>
        <v>0</v>
      </c>
    </row>
    <row r="91" spans="1:38" s="334" customFormat="1" ht="27" customHeight="1" x14ac:dyDescent="0.25">
      <c r="A91" s="12"/>
      <c r="B91" s="3">
        <v>1</v>
      </c>
      <c r="C91" s="3">
        <v>1</v>
      </c>
      <c r="D91" s="3">
        <v>0</v>
      </c>
      <c r="E91" s="228">
        <v>65</v>
      </c>
      <c r="F91" s="330"/>
      <c r="G91" s="459" t="s">
        <v>1483</v>
      </c>
      <c r="H91" s="459"/>
      <c r="I91" s="330"/>
      <c r="J91" s="330"/>
      <c r="K91" s="129"/>
      <c r="L91" s="330"/>
      <c r="M91" s="330"/>
      <c r="N91" s="330"/>
      <c r="O91" s="330"/>
      <c r="P91" s="330"/>
      <c r="Q91" s="330"/>
      <c r="R91" s="330"/>
      <c r="S91" s="92">
        <f>SUM(S90+S88+S79+S73)</f>
        <v>12274550</v>
      </c>
      <c r="T91" s="92">
        <f t="shared" ref="T91:Z91" si="36">SUM(T90+T88+T79+T73)</f>
        <v>12121390</v>
      </c>
      <c r="U91" s="92">
        <f t="shared" si="36"/>
        <v>12086390</v>
      </c>
      <c r="V91" s="92">
        <f t="shared" si="36"/>
        <v>12086390</v>
      </c>
      <c r="W91" s="93">
        <f t="shared" si="36"/>
        <v>12086390</v>
      </c>
      <c r="X91" s="92">
        <f t="shared" si="36"/>
        <v>0</v>
      </c>
      <c r="Y91" s="92">
        <f t="shared" si="36"/>
        <v>12086390</v>
      </c>
      <c r="Z91" s="93">
        <f t="shared" si="36"/>
        <v>12086390</v>
      </c>
      <c r="AA91" s="93">
        <f t="shared" ref="AA91:AG91" si="37">SUM(AA90+AA88+AA79+AA73)</f>
        <v>0</v>
      </c>
      <c r="AB91" s="404">
        <f t="shared" si="37"/>
        <v>-475000</v>
      </c>
      <c r="AC91" s="93">
        <f t="shared" si="37"/>
        <v>11611390</v>
      </c>
      <c r="AD91" s="93">
        <f t="shared" si="37"/>
        <v>10532651.58</v>
      </c>
      <c r="AE91" s="93">
        <f t="shared" si="37"/>
        <v>1078738.4200000002</v>
      </c>
      <c r="AF91" s="93">
        <f t="shared" si="37"/>
        <v>7717380.7000000002</v>
      </c>
      <c r="AG91" s="93">
        <f t="shared" si="37"/>
        <v>2815270.88</v>
      </c>
      <c r="AH91" s="287"/>
      <c r="AI91" s="287"/>
      <c r="AJ91" s="288"/>
      <c r="AK91" s="287"/>
      <c r="AL91" s="288">
        <f t="shared" si="28"/>
        <v>0</v>
      </c>
    </row>
    <row r="92" spans="1:38" ht="50.1" customHeight="1" x14ac:dyDescent="0.25">
      <c r="A92" s="12">
        <v>1</v>
      </c>
      <c r="B92" s="3">
        <v>1</v>
      </c>
      <c r="C92" s="3">
        <v>1</v>
      </c>
      <c r="D92" s="3">
        <v>1</v>
      </c>
      <c r="E92" s="223" t="s">
        <v>1141</v>
      </c>
      <c r="F92" s="24" t="s">
        <v>98</v>
      </c>
      <c r="G92" s="68" t="s">
        <v>354</v>
      </c>
      <c r="H92" s="4" t="s">
        <v>355</v>
      </c>
      <c r="I92" s="4" t="s">
        <v>31</v>
      </c>
      <c r="J92" s="4" t="s">
        <v>38</v>
      </c>
      <c r="K92" s="9" t="s">
        <v>356</v>
      </c>
      <c r="L92" s="68" t="s">
        <v>357</v>
      </c>
      <c r="M92" s="4" t="s">
        <v>47</v>
      </c>
      <c r="N92" s="68" t="s">
        <v>57</v>
      </c>
      <c r="O92" s="3">
        <v>50</v>
      </c>
      <c r="P92" s="3">
        <v>50</v>
      </c>
      <c r="Q92" s="3">
        <v>8</v>
      </c>
      <c r="R92" s="3" t="s">
        <v>358</v>
      </c>
      <c r="S92" s="101">
        <v>300000</v>
      </c>
      <c r="T92" s="101">
        <v>300000</v>
      </c>
      <c r="U92" s="62">
        <v>300000</v>
      </c>
      <c r="V92" s="62">
        <v>300000</v>
      </c>
      <c r="W92" s="81">
        <v>300000</v>
      </c>
      <c r="X92" s="25"/>
      <c r="Y92" s="100">
        <f t="shared" ref="Y92:Y101" si="38">SUM(W92:X92)</f>
        <v>300000</v>
      </c>
      <c r="Z92" s="81">
        <v>300000</v>
      </c>
      <c r="AA92" s="81"/>
      <c r="AB92" s="320">
        <v>-300000</v>
      </c>
      <c r="AC92" s="54">
        <f t="shared" ref="AC92:AC101" si="39">SUM(Z92:AB92)</f>
        <v>0</v>
      </c>
      <c r="AD92" s="35">
        <v>0</v>
      </c>
      <c r="AE92" s="241">
        <f t="shared" si="24"/>
        <v>0</v>
      </c>
      <c r="AF92" s="254">
        <v>0</v>
      </c>
      <c r="AG92" s="254">
        <f t="shared" si="25"/>
        <v>0</v>
      </c>
      <c r="AH92" s="208"/>
      <c r="AI92" s="208"/>
      <c r="AK92" s="208">
        <v>1</v>
      </c>
      <c r="AL92" s="208">
        <f>SUM(AH92:AK92)</f>
        <v>1</v>
      </c>
    </row>
    <row r="93" spans="1:38" ht="50.1" customHeight="1" x14ac:dyDescent="0.25">
      <c r="A93" s="12">
        <v>1</v>
      </c>
      <c r="B93" s="3">
        <v>1</v>
      </c>
      <c r="C93" s="3">
        <v>1</v>
      </c>
      <c r="D93" s="3">
        <v>1</v>
      </c>
      <c r="E93" s="223" t="s">
        <v>1142</v>
      </c>
      <c r="F93" s="1" t="s">
        <v>98</v>
      </c>
      <c r="G93" s="65" t="s">
        <v>359</v>
      </c>
      <c r="H93" s="1" t="s">
        <v>1396</v>
      </c>
      <c r="I93" s="1" t="s">
        <v>31</v>
      </c>
      <c r="J93" s="1" t="s">
        <v>38</v>
      </c>
      <c r="K93" s="8" t="s">
        <v>360</v>
      </c>
      <c r="L93" s="65" t="s">
        <v>361</v>
      </c>
      <c r="M93" s="1" t="s">
        <v>45</v>
      </c>
      <c r="N93" s="65" t="s">
        <v>57</v>
      </c>
      <c r="O93" s="3">
        <v>60</v>
      </c>
      <c r="P93" s="3">
        <v>60</v>
      </c>
      <c r="Q93" s="3" t="s">
        <v>89</v>
      </c>
      <c r="R93" s="3" t="s">
        <v>1384</v>
      </c>
      <c r="S93" s="100">
        <v>1500000</v>
      </c>
      <c r="T93" s="100">
        <v>650000</v>
      </c>
      <c r="U93" s="100">
        <v>650000</v>
      </c>
      <c r="V93" s="100">
        <v>650000</v>
      </c>
      <c r="W93" s="54">
        <v>650000</v>
      </c>
      <c r="X93" s="100"/>
      <c r="Y93" s="100">
        <f t="shared" si="38"/>
        <v>650000</v>
      </c>
      <c r="Z93" s="54">
        <v>650000</v>
      </c>
      <c r="AA93" s="54"/>
      <c r="AB93" s="241"/>
      <c r="AC93" s="54">
        <f t="shared" si="39"/>
        <v>650000</v>
      </c>
      <c r="AD93" s="35">
        <v>650000</v>
      </c>
      <c r="AE93" s="241">
        <f t="shared" si="24"/>
        <v>0</v>
      </c>
      <c r="AF93" s="254">
        <v>585000</v>
      </c>
      <c r="AG93" s="254">
        <f t="shared" si="25"/>
        <v>65000</v>
      </c>
      <c r="AI93" s="208">
        <v>1</v>
      </c>
      <c r="AK93" s="208"/>
      <c r="AL93" s="208">
        <f t="shared" ref="AL93:AL101" si="40">SUM(AH93:AK93)</f>
        <v>1</v>
      </c>
    </row>
    <row r="94" spans="1:38" ht="50.1" customHeight="1" x14ac:dyDescent="0.25">
      <c r="A94" s="12">
        <v>1</v>
      </c>
      <c r="B94" s="3">
        <v>1</v>
      </c>
      <c r="C94" s="3">
        <v>1</v>
      </c>
      <c r="D94" s="3">
        <v>1</v>
      </c>
      <c r="E94" s="223" t="s">
        <v>1143</v>
      </c>
      <c r="F94" s="1" t="s">
        <v>98</v>
      </c>
      <c r="G94" s="65" t="s">
        <v>362</v>
      </c>
      <c r="H94" s="1" t="s">
        <v>1397</v>
      </c>
      <c r="I94" s="1" t="s">
        <v>31</v>
      </c>
      <c r="J94" s="1" t="s">
        <v>38</v>
      </c>
      <c r="K94" s="8" t="s">
        <v>363</v>
      </c>
      <c r="L94" s="65" t="s">
        <v>364</v>
      </c>
      <c r="M94" s="1" t="s">
        <v>47</v>
      </c>
      <c r="N94" s="65" t="s">
        <v>57</v>
      </c>
      <c r="O94" s="3">
        <v>208</v>
      </c>
      <c r="P94" s="3">
        <v>15</v>
      </c>
      <c r="Q94" s="3" t="s">
        <v>96</v>
      </c>
      <c r="R94" s="3" t="s">
        <v>335</v>
      </c>
      <c r="S94" s="100">
        <v>300000</v>
      </c>
      <c r="T94" s="100">
        <v>300000</v>
      </c>
      <c r="U94" s="100">
        <v>300000</v>
      </c>
      <c r="V94" s="100">
        <v>300000</v>
      </c>
      <c r="W94" s="54">
        <v>300000</v>
      </c>
      <c r="X94" s="100"/>
      <c r="Y94" s="100">
        <f t="shared" si="38"/>
        <v>300000</v>
      </c>
      <c r="Z94" s="54">
        <v>300000</v>
      </c>
      <c r="AA94" s="54"/>
      <c r="AB94" s="241"/>
      <c r="AC94" s="54">
        <f t="shared" si="39"/>
        <v>300000</v>
      </c>
      <c r="AD94" s="35">
        <v>300000</v>
      </c>
      <c r="AE94" s="241">
        <f t="shared" si="24"/>
        <v>0</v>
      </c>
      <c r="AF94" s="254">
        <v>270000</v>
      </c>
      <c r="AG94" s="254">
        <f t="shared" si="25"/>
        <v>30000</v>
      </c>
      <c r="AH94" s="208">
        <v>1</v>
      </c>
      <c r="AI94" s="208"/>
      <c r="AK94" s="208"/>
      <c r="AL94" s="208">
        <f>SUM(AH94:AK94)</f>
        <v>1</v>
      </c>
    </row>
    <row r="95" spans="1:38" ht="50.1" customHeight="1" x14ac:dyDescent="0.25">
      <c r="A95" s="12">
        <v>1</v>
      </c>
      <c r="B95" s="3">
        <v>1</v>
      </c>
      <c r="C95" s="3">
        <v>1</v>
      </c>
      <c r="D95" s="3">
        <v>1</v>
      </c>
      <c r="E95" s="223" t="s">
        <v>1144</v>
      </c>
      <c r="F95" s="1" t="s">
        <v>98</v>
      </c>
      <c r="G95" s="65" t="s">
        <v>365</v>
      </c>
      <c r="H95" s="1" t="s">
        <v>1398</v>
      </c>
      <c r="I95" s="1" t="s">
        <v>31</v>
      </c>
      <c r="J95" s="1" t="s">
        <v>38</v>
      </c>
      <c r="K95" s="8" t="s">
        <v>366</v>
      </c>
      <c r="L95" s="65" t="s">
        <v>367</v>
      </c>
      <c r="M95" s="1" t="s">
        <v>45</v>
      </c>
      <c r="N95" s="65" t="s">
        <v>57</v>
      </c>
      <c r="O95" s="3">
        <v>20</v>
      </c>
      <c r="P95" s="3">
        <v>20</v>
      </c>
      <c r="Q95" s="3" t="s">
        <v>88</v>
      </c>
      <c r="R95" s="3" t="s">
        <v>368</v>
      </c>
      <c r="S95" s="100">
        <v>300000</v>
      </c>
      <c r="T95" s="100">
        <v>300000</v>
      </c>
      <c r="U95" s="100">
        <v>300000</v>
      </c>
      <c r="V95" s="100">
        <v>300000</v>
      </c>
      <c r="W95" s="54">
        <v>300000</v>
      </c>
      <c r="X95" s="100"/>
      <c r="Y95" s="100">
        <f t="shared" si="38"/>
        <v>300000</v>
      </c>
      <c r="Z95" s="54">
        <v>300000</v>
      </c>
      <c r="AA95" s="54"/>
      <c r="AB95" s="241"/>
      <c r="AC95" s="54">
        <f t="shared" si="39"/>
        <v>300000</v>
      </c>
      <c r="AD95" s="35">
        <v>300000</v>
      </c>
      <c r="AE95" s="241">
        <f t="shared" si="24"/>
        <v>0</v>
      </c>
      <c r="AF95" s="254">
        <v>270000</v>
      </c>
      <c r="AG95" s="254">
        <f t="shared" si="25"/>
        <v>30000</v>
      </c>
      <c r="AH95" s="208"/>
      <c r="AI95" s="208">
        <v>1</v>
      </c>
      <c r="AK95" s="208"/>
      <c r="AL95" s="208">
        <f t="shared" si="40"/>
        <v>1</v>
      </c>
    </row>
    <row r="96" spans="1:38" ht="50.1" customHeight="1" x14ac:dyDescent="0.25">
      <c r="A96" s="12">
        <v>1</v>
      </c>
      <c r="B96" s="3">
        <v>1</v>
      </c>
      <c r="C96" s="3">
        <v>1</v>
      </c>
      <c r="D96" s="3">
        <v>1</v>
      </c>
      <c r="E96" s="223" t="s">
        <v>1145</v>
      </c>
      <c r="F96" s="1" t="s">
        <v>98</v>
      </c>
      <c r="G96" s="65" t="s">
        <v>369</v>
      </c>
      <c r="H96" s="1" t="s">
        <v>1399</v>
      </c>
      <c r="I96" s="1" t="s">
        <v>31</v>
      </c>
      <c r="J96" s="1" t="s">
        <v>36</v>
      </c>
      <c r="K96" s="8" t="s">
        <v>370</v>
      </c>
      <c r="L96" s="65" t="s">
        <v>371</v>
      </c>
      <c r="M96" s="1" t="s">
        <v>46</v>
      </c>
      <c r="N96" s="65" t="s">
        <v>57</v>
      </c>
      <c r="O96" s="3">
        <v>500</v>
      </c>
      <c r="P96" s="3">
        <v>5</v>
      </c>
      <c r="Q96" s="3" t="s">
        <v>87</v>
      </c>
      <c r="R96" s="3" t="s">
        <v>140</v>
      </c>
      <c r="S96" s="100">
        <v>500000</v>
      </c>
      <c r="T96" s="100">
        <v>400000</v>
      </c>
      <c r="U96" s="100">
        <v>400000</v>
      </c>
      <c r="V96" s="100">
        <v>400000</v>
      </c>
      <c r="W96" s="54">
        <v>400000</v>
      </c>
      <c r="X96" s="100"/>
      <c r="Y96" s="100">
        <f t="shared" si="38"/>
        <v>400000</v>
      </c>
      <c r="Z96" s="54">
        <v>400000</v>
      </c>
      <c r="AA96" s="54"/>
      <c r="AB96" s="241"/>
      <c r="AC96" s="54">
        <f t="shared" si="39"/>
        <v>400000</v>
      </c>
      <c r="AD96" s="35">
        <v>400000</v>
      </c>
      <c r="AE96" s="241">
        <f t="shared" si="24"/>
        <v>0</v>
      </c>
      <c r="AF96" s="254">
        <v>0</v>
      </c>
      <c r="AG96" s="254">
        <f t="shared" si="25"/>
        <v>400000</v>
      </c>
      <c r="AI96" s="208">
        <v>1</v>
      </c>
      <c r="AK96" s="208"/>
      <c r="AL96" s="208">
        <f>SUM(AI96:AK96)</f>
        <v>1</v>
      </c>
    </row>
    <row r="97" spans="1:38" ht="50.1" customHeight="1" x14ac:dyDescent="0.25">
      <c r="A97" s="12">
        <v>1</v>
      </c>
      <c r="B97" s="3">
        <v>1</v>
      </c>
      <c r="C97" s="3">
        <v>1</v>
      </c>
      <c r="D97" s="3">
        <v>1</v>
      </c>
      <c r="E97" s="223" t="s">
        <v>1146</v>
      </c>
      <c r="F97" s="1" t="s">
        <v>98</v>
      </c>
      <c r="G97" s="65" t="s">
        <v>372</v>
      </c>
      <c r="H97" s="1" t="s">
        <v>1400</v>
      </c>
      <c r="I97" s="1" t="s">
        <v>32</v>
      </c>
      <c r="J97" s="1" t="s">
        <v>38</v>
      </c>
      <c r="K97" s="8" t="s">
        <v>1643</v>
      </c>
      <c r="L97" s="65" t="s">
        <v>373</v>
      </c>
      <c r="M97" s="1" t="s">
        <v>47</v>
      </c>
      <c r="N97" s="65" t="s">
        <v>57</v>
      </c>
      <c r="O97" s="3">
        <v>12</v>
      </c>
      <c r="P97" s="3">
        <v>1</v>
      </c>
      <c r="Q97" s="3">
        <v>9</v>
      </c>
      <c r="R97" s="3" t="s">
        <v>374</v>
      </c>
      <c r="S97" s="100">
        <v>150000</v>
      </c>
      <c r="T97" s="100">
        <v>150000</v>
      </c>
      <c r="U97" s="100">
        <v>150000</v>
      </c>
      <c r="V97" s="100">
        <v>150000</v>
      </c>
      <c r="W97" s="54">
        <v>150000</v>
      </c>
      <c r="X97" s="100"/>
      <c r="Y97" s="100">
        <f t="shared" si="38"/>
        <v>150000</v>
      </c>
      <c r="Z97" s="54">
        <v>150000</v>
      </c>
      <c r="AA97" s="54"/>
      <c r="AB97" s="241">
        <v>-150000</v>
      </c>
      <c r="AC97" s="54">
        <f t="shared" si="39"/>
        <v>0</v>
      </c>
      <c r="AD97" s="35">
        <v>0</v>
      </c>
      <c r="AE97" s="241">
        <f t="shared" si="24"/>
        <v>0</v>
      </c>
      <c r="AF97" s="254">
        <v>0</v>
      </c>
      <c r="AG97" s="254">
        <f t="shared" si="25"/>
        <v>0</v>
      </c>
      <c r="AH97" s="208"/>
      <c r="AI97" s="208"/>
      <c r="AK97" s="208">
        <v>1</v>
      </c>
      <c r="AL97" s="208">
        <f>SUM(AH97:AK97)</f>
        <v>1</v>
      </c>
    </row>
    <row r="98" spans="1:38" ht="50.1" customHeight="1" x14ac:dyDescent="0.25">
      <c r="A98" s="12">
        <v>1</v>
      </c>
      <c r="B98" s="3">
        <v>1</v>
      </c>
      <c r="C98" s="3">
        <v>1</v>
      </c>
      <c r="D98" s="3">
        <v>1</v>
      </c>
      <c r="E98" s="223" t="s">
        <v>1147</v>
      </c>
      <c r="F98" s="1" t="s">
        <v>98</v>
      </c>
      <c r="G98" s="65" t="s">
        <v>375</v>
      </c>
      <c r="H98" s="1" t="s">
        <v>376</v>
      </c>
      <c r="I98" s="1" t="s">
        <v>32</v>
      </c>
      <c r="J98" s="1" t="s">
        <v>228</v>
      </c>
      <c r="K98" s="8" t="s">
        <v>377</v>
      </c>
      <c r="L98" s="65" t="s">
        <v>378</v>
      </c>
      <c r="M98" s="1" t="s">
        <v>47</v>
      </c>
      <c r="N98" s="65" t="s">
        <v>57</v>
      </c>
      <c r="O98" s="3">
        <v>300</v>
      </c>
      <c r="P98" s="3">
        <v>1</v>
      </c>
      <c r="Q98" s="3">
        <v>3</v>
      </c>
      <c r="R98" s="3" t="s">
        <v>379</v>
      </c>
      <c r="S98" s="100">
        <v>500000</v>
      </c>
      <c r="T98" s="100">
        <v>500000</v>
      </c>
      <c r="U98" s="100">
        <v>500000</v>
      </c>
      <c r="V98" s="100">
        <v>500000</v>
      </c>
      <c r="W98" s="54">
        <v>500000</v>
      </c>
      <c r="X98" s="100"/>
      <c r="Y98" s="100">
        <f t="shared" si="38"/>
        <v>500000</v>
      </c>
      <c r="Z98" s="54">
        <v>500000</v>
      </c>
      <c r="AA98" s="54"/>
      <c r="AB98" s="241"/>
      <c r="AC98" s="54">
        <f t="shared" si="39"/>
        <v>500000</v>
      </c>
      <c r="AD98" s="35">
        <v>500000</v>
      </c>
      <c r="AE98" s="241">
        <f t="shared" si="24"/>
        <v>0</v>
      </c>
      <c r="AF98" s="254">
        <v>450000</v>
      </c>
      <c r="AG98" s="254">
        <f t="shared" si="25"/>
        <v>50000</v>
      </c>
      <c r="AH98" s="208">
        <v>1</v>
      </c>
      <c r="AI98" s="208"/>
      <c r="AK98" s="208"/>
      <c r="AL98" s="208">
        <f>SUM(AH98:AK98)</f>
        <v>1</v>
      </c>
    </row>
    <row r="99" spans="1:38" ht="50.1" customHeight="1" x14ac:dyDescent="0.25">
      <c r="A99" s="12">
        <v>1</v>
      </c>
      <c r="B99" s="3">
        <v>1</v>
      </c>
      <c r="C99" s="3">
        <v>1</v>
      </c>
      <c r="D99" s="3">
        <v>1</v>
      </c>
      <c r="E99" s="223" t="s">
        <v>1148</v>
      </c>
      <c r="F99" s="1" t="s">
        <v>98</v>
      </c>
      <c r="G99" s="65" t="s">
        <v>380</v>
      </c>
      <c r="H99" s="1" t="s">
        <v>1401</v>
      </c>
      <c r="I99" s="1" t="s">
        <v>29</v>
      </c>
      <c r="J99" s="1" t="s">
        <v>228</v>
      </c>
      <c r="K99" s="8" t="s">
        <v>381</v>
      </c>
      <c r="L99" s="65" t="s">
        <v>382</v>
      </c>
      <c r="M99" s="1" t="s">
        <v>45</v>
      </c>
      <c r="N99" s="65" t="s">
        <v>57</v>
      </c>
      <c r="O99" s="3">
        <v>300</v>
      </c>
      <c r="P99" s="3" t="s">
        <v>107</v>
      </c>
      <c r="Q99" s="3">
        <v>3</v>
      </c>
      <c r="R99" s="3" t="s">
        <v>234</v>
      </c>
      <c r="S99" s="100">
        <v>500000</v>
      </c>
      <c r="T99" s="100">
        <v>500000</v>
      </c>
      <c r="U99" s="100">
        <v>500000</v>
      </c>
      <c r="V99" s="100">
        <v>500000</v>
      </c>
      <c r="W99" s="54">
        <v>500000</v>
      </c>
      <c r="X99" s="100"/>
      <c r="Y99" s="100">
        <f t="shared" si="38"/>
        <v>500000</v>
      </c>
      <c r="Z99" s="54">
        <v>500000</v>
      </c>
      <c r="AA99" s="54"/>
      <c r="AB99" s="241"/>
      <c r="AC99" s="54">
        <f t="shared" si="39"/>
        <v>500000</v>
      </c>
      <c r="AD99" s="35">
        <v>500000</v>
      </c>
      <c r="AE99" s="241">
        <f t="shared" si="24"/>
        <v>0</v>
      </c>
      <c r="AF99" s="254">
        <v>450000</v>
      </c>
      <c r="AG99" s="254">
        <f t="shared" si="25"/>
        <v>50000</v>
      </c>
      <c r="AH99" s="208"/>
      <c r="AI99" s="208">
        <v>1</v>
      </c>
      <c r="AK99" s="208"/>
      <c r="AL99" s="208">
        <f t="shared" si="40"/>
        <v>1</v>
      </c>
    </row>
    <row r="100" spans="1:38" ht="52.5" customHeight="1" x14ac:dyDescent="0.25">
      <c r="A100" s="12">
        <v>1</v>
      </c>
      <c r="B100" s="3">
        <v>1</v>
      </c>
      <c r="C100" s="3">
        <v>1</v>
      </c>
      <c r="D100" s="3">
        <v>1</v>
      </c>
      <c r="E100" s="223" t="s">
        <v>1149</v>
      </c>
      <c r="F100" s="1" t="s">
        <v>98</v>
      </c>
      <c r="G100" s="65" t="s">
        <v>383</v>
      </c>
      <c r="H100" s="1" t="s">
        <v>1402</v>
      </c>
      <c r="I100" s="1" t="s">
        <v>29</v>
      </c>
      <c r="J100" s="1" t="s">
        <v>38</v>
      </c>
      <c r="K100" s="8" t="s">
        <v>384</v>
      </c>
      <c r="L100" s="65" t="s">
        <v>1403</v>
      </c>
      <c r="M100" s="1" t="s">
        <v>47</v>
      </c>
      <c r="N100" s="65" t="s">
        <v>57</v>
      </c>
      <c r="O100" s="3">
        <v>40</v>
      </c>
      <c r="P100" s="3">
        <v>1</v>
      </c>
      <c r="Q100" s="3">
        <v>9</v>
      </c>
      <c r="R100" s="3" t="s">
        <v>385</v>
      </c>
      <c r="S100" s="100">
        <v>300000</v>
      </c>
      <c r="T100" s="100">
        <v>300000</v>
      </c>
      <c r="U100" s="100">
        <v>300000</v>
      </c>
      <c r="V100" s="100">
        <v>300000</v>
      </c>
      <c r="W100" s="54">
        <v>300000</v>
      </c>
      <c r="X100" s="100"/>
      <c r="Y100" s="100">
        <f t="shared" si="38"/>
        <v>300000</v>
      </c>
      <c r="Z100" s="54">
        <v>300000</v>
      </c>
      <c r="AA100" s="54"/>
      <c r="AB100" s="241">
        <v>-300000</v>
      </c>
      <c r="AC100" s="54">
        <f t="shared" si="39"/>
        <v>0</v>
      </c>
      <c r="AD100" s="35">
        <v>0</v>
      </c>
      <c r="AE100" s="241">
        <f t="shared" si="24"/>
        <v>0</v>
      </c>
      <c r="AF100" s="254">
        <v>0</v>
      </c>
      <c r="AG100" s="254">
        <f t="shared" si="25"/>
        <v>0</v>
      </c>
      <c r="AH100" s="208"/>
      <c r="AI100" s="208">
        <v>1</v>
      </c>
      <c r="AK100" s="208"/>
      <c r="AL100" s="208">
        <f t="shared" si="40"/>
        <v>1</v>
      </c>
    </row>
    <row r="101" spans="1:38" ht="50.1" customHeight="1" x14ac:dyDescent="0.25">
      <c r="A101" s="12">
        <v>1</v>
      </c>
      <c r="B101" s="3">
        <v>1</v>
      </c>
      <c r="C101" s="3">
        <v>1</v>
      </c>
      <c r="D101" s="3">
        <v>1</v>
      </c>
      <c r="E101" s="223" t="s">
        <v>1150</v>
      </c>
      <c r="F101" s="1" t="s">
        <v>98</v>
      </c>
      <c r="G101" s="65" t="s">
        <v>386</v>
      </c>
      <c r="H101" s="1" t="s">
        <v>387</v>
      </c>
      <c r="I101" s="1" t="s">
        <v>31</v>
      </c>
      <c r="J101" s="1" t="s">
        <v>38</v>
      </c>
      <c r="K101" s="8" t="s">
        <v>388</v>
      </c>
      <c r="L101" s="65" t="s">
        <v>389</v>
      </c>
      <c r="M101" s="1" t="s">
        <v>45</v>
      </c>
      <c r="N101" s="65" t="s">
        <v>57</v>
      </c>
      <c r="O101" s="3">
        <v>30</v>
      </c>
      <c r="P101" s="3">
        <v>30</v>
      </c>
      <c r="Q101" s="3">
        <v>6</v>
      </c>
      <c r="R101" s="3" t="s">
        <v>390</v>
      </c>
      <c r="S101" s="100">
        <v>300000</v>
      </c>
      <c r="T101" s="100">
        <v>300000</v>
      </c>
      <c r="U101" s="100">
        <v>300000</v>
      </c>
      <c r="V101" s="100">
        <v>300000</v>
      </c>
      <c r="W101" s="54">
        <v>300000</v>
      </c>
      <c r="X101" s="100"/>
      <c r="Y101" s="100">
        <f t="shared" si="38"/>
        <v>300000</v>
      </c>
      <c r="Z101" s="54">
        <v>300000</v>
      </c>
      <c r="AA101" s="54"/>
      <c r="AB101" s="241"/>
      <c r="AC101" s="54">
        <f t="shared" si="39"/>
        <v>300000</v>
      </c>
      <c r="AD101" s="35">
        <v>300000</v>
      </c>
      <c r="AE101" s="241">
        <f t="shared" si="24"/>
        <v>0</v>
      </c>
      <c r="AF101" s="254">
        <v>270000</v>
      </c>
      <c r="AG101" s="254">
        <f t="shared" si="25"/>
        <v>30000</v>
      </c>
      <c r="AH101" s="208"/>
      <c r="AI101" s="208">
        <v>1</v>
      </c>
      <c r="AK101" s="208"/>
      <c r="AL101" s="208">
        <f t="shared" si="40"/>
        <v>1</v>
      </c>
    </row>
    <row r="102" spans="1:38" s="340" customFormat="1" ht="24.75" customHeight="1" x14ac:dyDescent="0.25">
      <c r="A102" s="12"/>
      <c r="B102" s="3">
        <v>1</v>
      </c>
      <c r="C102" s="3">
        <v>1</v>
      </c>
      <c r="D102" s="3">
        <v>0</v>
      </c>
      <c r="E102" s="229">
        <v>75</v>
      </c>
      <c r="F102" s="133"/>
      <c r="G102" s="133" t="s">
        <v>1468</v>
      </c>
      <c r="H102" s="133"/>
      <c r="I102" s="133"/>
      <c r="J102" s="133"/>
      <c r="K102" s="134"/>
      <c r="L102" s="133"/>
      <c r="M102" s="133"/>
      <c r="N102" s="133"/>
      <c r="O102" s="133"/>
      <c r="P102" s="133"/>
      <c r="Q102" s="133"/>
      <c r="R102" s="133"/>
      <c r="S102" s="135">
        <f>SUM(S92:S101)</f>
        <v>4650000</v>
      </c>
      <c r="T102" s="135">
        <f t="shared" ref="T102:AG102" si="41">SUM(T92:T101)</f>
        <v>3700000</v>
      </c>
      <c r="U102" s="135">
        <f t="shared" si="41"/>
        <v>3700000</v>
      </c>
      <c r="V102" s="135">
        <f t="shared" si="41"/>
        <v>3700000</v>
      </c>
      <c r="W102" s="136">
        <f t="shared" si="41"/>
        <v>3700000</v>
      </c>
      <c r="X102" s="135">
        <f t="shared" si="41"/>
        <v>0</v>
      </c>
      <c r="Y102" s="135">
        <f t="shared" si="41"/>
        <v>3700000</v>
      </c>
      <c r="Z102" s="136">
        <f t="shared" si="41"/>
        <v>3700000</v>
      </c>
      <c r="AA102" s="136">
        <f t="shared" si="41"/>
        <v>0</v>
      </c>
      <c r="AB102" s="136">
        <f t="shared" si="41"/>
        <v>-750000</v>
      </c>
      <c r="AC102" s="136">
        <f t="shared" si="41"/>
        <v>2950000</v>
      </c>
      <c r="AD102" s="136">
        <f t="shared" si="41"/>
        <v>2950000</v>
      </c>
      <c r="AE102" s="136">
        <f t="shared" si="41"/>
        <v>0</v>
      </c>
      <c r="AF102" s="136">
        <f t="shared" si="41"/>
        <v>2295000</v>
      </c>
      <c r="AG102" s="136">
        <f t="shared" si="41"/>
        <v>655000</v>
      </c>
      <c r="AH102" s="285"/>
      <c r="AI102" s="285"/>
      <c r="AJ102" s="286"/>
      <c r="AK102" s="285"/>
      <c r="AL102" s="286">
        <f t="shared" si="28"/>
        <v>0</v>
      </c>
    </row>
    <row r="103" spans="1:38" ht="50.1" customHeight="1" x14ac:dyDescent="0.25">
      <c r="A103" s="12">
        <v>1</v>
      </c>
      <c r="B103" s="3">
        <v>1</v>
      </c>
      <c r="C103" s="3">
        <v>1</v>
      </c>
      <c r="D103" s="3">
        <v>1</v>
      </c>
      <c r="E103" s="223" t="s">
        <v>1151</v>
      </c>
      <c r="F103" s="1" t="s">
        <v>98</v>
      </c>
      <c r="G103" s="65" t="s">
        <v>391</v>
      </c>
      <c r="H103" s="1" t="s">
        <v>392</v>
      </c>
      <c r="I103" s="1" t="s">
        <v>31</v>
      </c>
      <c r="J103" s="1" t="s">
        <v>34</v>
      </c>
      <c r="K103" s="8" t="s">
        <v>393</v>
      </c>
      <c r="L103" s="65" t="s">
        <v>394</v>
      </c>
      <c r="M103" s="1" t="s">
        <v>45</v>
      </c>
      <c r="N103" s="65" t="s">
        <v>58</v>
      </c>
      <c r="O103" s="3">
        <v>3000</v>
      </c>
      <c r="P103" s="3">
        <v>50</v>
      </c>
      <c r="Q103" s="3">
        <v>11</v>
      </c>
      <c r="R103" s="3" t="s">
        <v>395</v>
      </c>
      <c r="S103" s="100">
        <v>200000</v>
      </c>
      <c r="T103" s="100">
        <v>200000</v>
      </c>
      <c r="U103" s="100">
        <v>200000</v>
      </c>
      <c r="V103" s="100">
        <v>200000</v>
      </c>
      <c r="W103" s="54">
        <v>200000</v>
      </c>
      <c r="X103" s="100"/>
      <c r="Y103" s="100">
        <f t="shared" ref="Y103:Y122" si="42">SUM(W103:X103)</f>
        <v>200000</v>
      </c>
      <c r="Z103" s="54">
        <v>200000</v>
      </c>
      <c r="AA103" s="54"/>
      <c r="AB103" s="241"/>
      <c r="AC103" s="54">
        <f t="shared" ref="AC103:AC122" si="43">SUM(Z103:AB103)</f>
        <v>200000</v>
      </c>
      <c r="AD103" s="35">
        <v>200000</v>
      </c>
      <c r="AE103" s="241">
        <f t="shared" si="24"/>
        <v>0</v>
      </c>
      <c r="AF103" s="254">
        <v>180000</v>
      </c>
      <c r="AG103" s="254">
        <f t="shared" si="25"/>
        <v>20000</v>
      </c>
      <c r="AH103" s="208">
        <v>1</v>
      </c>
      <c r="AI103" s="208"/>
      <c r="AK103" s="208"/>
      <c r="AL103" s="208">
        <f>SUM(AH103:AK103)</f>
        <v>1</v>
      </c>
    </row>
    <row r="104" spans="1:38" ht="50.1" customHeight="1" x14ac:dyDescent="0.25">
      <c r="A104" s="12">
        <v>1</v>
      </c>
      <c r="B104" s="3">
        <v>1</v>
      </c>
      <c r="C104" s="3">
        <v>1</v>
      </c>
      <c r="D104" s="3">
        <v>1</v>
      </c>
      <c r="E104" s="223" t="s">
        <v>1152</v>
      </c>
      <c r="F104" s="1" t="s">
        <v>98</v>
      </c>
      <c r="G104" s="65" t="s">
        <v>1404</v>
      </c>
      <c r="H104" s="1" t="s">
        <v>396</v>
      </c>
      <c r="I104" s="1" t="s">
        <v>31</v>
      </c>
      <c r="J104" s="1" t="s">
        <v>34</v>
      </c>
      <c r="K104" s="8" t="s">
        <v>397</v>
      </c>
      <c r="L104" s="65" t="s">
        <v>398</v>
      </c>
      <c r="M104" s="1" t="s">
        <v>45</v>
      </c>
      <c r="N104" s="65" t="s">
        <v>58</v>
      </c>
      <c r="O104" s="3" t="s">
        <v>399</v>
      </c>
      <c r="P104" s="3" t="s">
        <v>400</v>
      </c>
      <c r="Q104" s="3">
        <v>11</v>
      </c>
      <c r="R104" s="3" t="s">
        <v>117</v>
      </c>
      <c r="S104" s="100">
        <v>200000</v>
      </c>
      <c r="T104" s="100">
        <v>200000</v>
      </c>
      <c r="U104" s="100">
        <v>200000</v>
      </c>
      <c r="V104" s="100">
        <v>200000</v>
      </c>
      <c r="W104" s="54">
        <v>200000</v>
      </c>
      <c r="X104" s="100"/>
      <c r="Y104" s="100">
        <f t="shared" si="42"/>
        <v>200000</v>
      </c>
      <c r="Z104" s="54">
        <v>200000</v>
      </c>
      <c r="AA104" s="54"/>
      <c r="AB104" s="241"/>
      <c r="AC104" s="54">
        <f t="shared" si="43"/>
        <v>200000</v>
      </c>
      <c r="AD104" s="35">
        <v>200000</v>
      </c>
      <c r="AE104" s="241">
        <f t="shared" si="24"/>
        <v>0</v>
      </c>
      <c r="AF104" s="254">
        <v>180000</v>
      </c>
      <c r="AG104" s="254">
        <f t="shared" si="25"/>
        <v>20000</v>
      </c>
      <c r="AH104" s="208"/>
      <c r="AI104" s="208">
        <v>1</v>
      </c>
      <c r="AK104" s="208"/>
      <c r="AL104" s="208">
        <f t="shared" ref="AL104:AL122" si="44">SUM(AH104:AK104)</f>
        <v>1</v>
      </c>
    </row>
    <row r="105" spans="1:38" ht="50.1" customHeight="1" x14ac:dyDescent="0.25">
      <c r="A105" s="12">
        <v>1</v>
      </c>
      <c r="B105" s="3">
        <v>1</v>
      </c>
      <c r="C105" s="3">
        <v>1</v>
      </c>
      <c r="D105" s="3">
        <v>1</v>
      </c>
      <c r="E105" s="223" t="s">
        <v>1153</v>
      </c>
      <c r="F105" s="1" t="s">
        <v>98</v>
      </c>
      <c r="G105" s="65" t="s">
        <v>401</v>
      </c>
      <c r="H105" s="1" t="s">
        <v>402</v>
      </c>
      <c r="I105" s="1" t="s">
        <v>31</v>
      </c>
      <c r="J105" s="1" t="s">
        <v>34</v>
      </c>
      <c r="K105" s="8" t="s">
        <v>403</v>
      </c>
      <c r="L105" s="65" t="s">
        <v>404</v>
      </c>
      <c r="M105" s="1" t="s">
        <v>51</v>
      </c>
      <c r="N105" s="65" t="s">
        <v>58</v>
      </c>
      <c r="O105" s="3" t="s">
        <v>405</v>
      </c>
      <c r="P105" s="3" t="s">
        <v>406</v>
      </c>
      <c r="Q105" s="3">
        <v>10</v>
      </c>
      <c r="R105" s="3" t="s">
        <v>145</v>
      </c>
      <c r="S105" s="100">
        <v>200000</v>
      </c>
      <c r="T105" s="100">
        <v>200000</v>
      </c>
      <c r="U105" s="100">
        <v>200000</v>
      </c>
      <c r="V105" s="100">
        <v>200000</v>
      </c>
      <c r="W105" s="54">
        <v>200000</v>
      </c>
      <c r="X105" s="100"/>
      <c r="Y105" s="100">
        <f t="shared" si="42"/>
        <v>200000</v>
      </c>
      <c r="Z105" s="54">
        <v>200000</v>
      </c>
      <c r="AA105" s="54"/>
      <c r="AB105" s="241"/>
      <c r="AC105" s="54">
        <f t="shared" si="43"/>
        <v>200000</v>
      </c>
      <c r="AD105" s="35">
        <v>200000</v>
      </c>
      <c r="AE105" s="241">
        <f t="shared" si="24"/>
        <v>0</v>
      </c>
      <c r="AF105" s="254">
        <v>180000</v>
      </c>
      <c r="AG105" s="254">
        <f t="shared" si="25"/>
        <v>20000</v>
      </c>
      <c r="AH105" s="208"/>
      <c r="AI105" s="208">
        <v>1</v>
      </c>
      <c r="AJ105" s="208"/>
      <c r="AK105" s="208"/>
      <c r="AL105" s="208">
        <f t="shared" si="44"/>
        <v>1</v>
      </c>
    </row>
    <row r="106" spans="1:38" ht="50.1" customHeight="1" x14ac:dyDescent="0.25">
      <c r="A106" s="12">
        <v>1</v>
      </c>
      <c r="B106" s="3">
        <v>1</v>
      </c>
      <c r="C106" s="3">
        <v>1</v>
      </c>
      <c r="D106" s="3">
        <v>1</v>
      </c>
      <c r="E106" s="223" t="s">
        <v>1154</v>
      </c>
      <c r="F106" s="1" t="s">
        <v>98</v>
      </c>
      <c r="G106" s="65" t="s">
        <v>407</v>
      </c>
      <c r="H106" s="1" t="s">
        <v>408</v>
      </c>
      <c r="I106" s="1" t="s">
        <v>31</v>
      </c>
      <c r="J106" s="1" t="s">
        <v>34</v>
      </c>
      <c r="K106" s="8" t="s">
        <v>409</v>
      </c>
      <c r="L106" s="65" t="s">
        <v>410</v>
      </c>
      <c r="M106" s="1" t="s">
        <v>45</v>
      </c>
      <c r="N106" s="65" t="s">
        <v>58</v>
      </c>
      <c r="O106" s="3" t="s">
        <v>411</v>
      </c>
      <c r="P106" s="3" t="s">
        <v>412</v>
      </c>
      <c r="Q106" s="3" t="s">
        <v>87</v>
      </c>
      <c r="R106" s="3" t="s">
        <v>155</v>
      </c>
      <c r="S106" s="100">
        <v>265000</v>
      </c>
      <c r="T106" s="100">
        <v>100000</v>
      </c>
      <c r="U106" s="100">
        <v>100000</v>
      </c>
      <c r="V106" s="100">
        <v>100000</v>
      </c>
      <c r="W106" s="54">
        <v>100000</v>
      </c>
      <c r="X106" s="100"/>
      <c r="Y106" s="100">
        <f t="shared" si="42"/>
        <v>100000</v>
      </c>
      <c r="Z106" s="54">
        <v>100000</v>
      </c>
      <c r="AA106" s="54"/>
      <c r="AB106" s="241"/>
      <c r="AC106" s="54">
        <f t="shared" si="43"/>
        <v>100000</v>
      </c>
      <c r="AD106" s="35">
        <v>100000</v>
      </c>
      <c r="AE106" s="241">
        <f t="shared" si="24"/>
        <v>0</v>
      </c>
      <c r="AF106" s="254">
        <v>90000</v>
      </c>
      <c r="AG106" s="254">
        <f t="shared" si="25"/>
        <v>10000</v>
      </c>
      <c r="AH106" s="208"/>
      <c r="AI106" s="208">
        <v>1</v>
      </c>
      <c r="AK106" s="208"/>
      <c r="AL106" s="208">
        <f t="shared" si="44"/>
        <v>1</v>
      </c>
    </row>
    <row r="107" spans="1:38" ht="50.1" customHeight="1" x14ac:dyDescent="0.25">
      <c r="A107" s="12">
        <v>1</v>
      </c>
      <c r="B107" s="3">
        <v>1</v>
      </c>
      <c r="C107" s="3">
        <v>1</v>
      </c>
      <c r="D107" s="3">
        <v>1</v>
      </c>
      <c r="E107" s="223" t="s">
        <v>1155</v>
      </c>
      <c r="F107" s="1" t="s">
        <v>98</v>
      </c>
      <c r="G107" s="65" t="s">
        <v>1405</v>
      </c>
      <c r="H107" s="1" t="s">
        <v>413</v>
      </c>
      <c r="I107" s="1" t="s">
        <v>31</v>
      </c>
      <c r="J107" s="1" t="s">
        <v>35</v>
      </c>
      <c r="K107" s="8" t="s">
        <v>414</v>
      </c>
      <c r="L107" s="65" t="s">
        <v>415</v>
      </c>
      <c r="M107" s="1" t="s">
        <v>46</v>
      </c>
      <c r="N107" s="65" t="s">
        <v>58</v>
      </c>
      <c r="O107" s="3">
        <v>1</v>
      </c>
      <c r="P107" s="3" t="s">
        <v>416</v>
      </c>
      <c r="Q107" s="3" t="s">
        <v>87</v>
      </c>
      <c r="R107" s="3" t="s">
        <v>155</v>
      </c>
      <c r="S107" s="100">
        <v>185500</v>
      </c>
      <c r="T107" s="100">
        <v>185500</v>
      </c>
      <c r="U107" s="100">
        <v>185500</v>
      </c>
      <c r="V107" s="100">
        <v>185500</v>
      </c>
      <c r="W107" s="54">
        <v>185500</v>
      </c>
      <c r="X107" s="100"/>
      <c r="Y107" s="100">
        <f t="shared" si="42"/>
        <v>185500</v>
      </c>
      <c r="Z107" s="54">
        <v>185500</v>
      </c>
      <c r="AA107" s="54"/>
      <c r="AB107" s="241"/>
      <c r="AC107" s="54">
        <f t="shared" si="43"/>
        <v>185500</v>
      </c>
      <c r="AD107" s="35">
        <v>185500</v>
      </c>
      <c r="AE107" s="241">
        <f t="shared" si="24"/>
        <v>0</v>
      </c>
      <c r="AF107" s="254">
        <v>139950</v>
      </c>
      <c r="AG107" s="254">
        <f t="shared" si="25"/>
        <v>45550</v>
      </c>
      <c r="AI107" s="208">
        <v>1</v>
      </c>
      <c r="AK107" s="208"/>
      <c r="AL107" s="208">
        <f>SUM(AI107:AK107)</f>
        <v>1</v>
      </c>
    </row>
    <row r="108" spans="1:38" ht="50.1" customHeight="1" x14ac:dyDescent="0.25">
      <c r="A108" s="12">
        <v>1</v>
      </c>
      <c r="B108" s="3">
        <v>1</v>
      </c>
      <c r="C108" s="3">
        <v>1</v>
      </c>
      <c r="D108" s="3">
        <v>1</v>
      </c>
      <c r="E108" s="223" t="s">
        <v>1156</v>
      </c>
      <c r="F108" s="1" t="s">
        <v>98</v>
      </c>
      <c r="G108" s="65" t="s">
        <v>417</v>
      </c>
      <c r="H108" s="1" t="s">
        <v>418</v>
      </c>
      <c r="I108" s="1" t="s">
        <v>31</v>
      </c>
      <c r="J108" s="1" t="s">
        <v>35</v>
      </c>
      <c r="K108" s="8" t="s">
        <v>419</v>
      </c>
      <c r="L108" s="65" t="s">
        <v>420</v>
      </c>
      <c r="M108" s="1" t="s">
        <v>46</v>
      </c>
      <c r="N108" s="65" t="s">
        <v>58</v>
      </c>
      <c r="O108" s="3">
        <v>1</v>
      </c>
      <c r="P108" s="3" t="s">
        <v>416</v>
      </c>
      <c r="Q108" s="3" t="s">
        <v>87</v>
      </c>
      <c r="R108" s="3" t="s">
        <v>155</v>
      </c>
      <c r="S108" s="100">
        <v>250000</v>
      </c>
      <c r="T108" s="100">
        <v>250000</v>
      </c>
      <c r="U108" s="100">
        <v>250000</v>
      </c>
      <c r="V108" s="100">
        <v>250000</v>
      </c>
      <c r="W108" s="54">
        <v>250000</v>
      </c>
      <c r="X108" s="100"/>
      <c r="Y108" s="100">
        <f t="shared" si="42"/>
        <v>250000</v>
      </c>
      <c r="Z108" s="54">
        <v>250000</v>
      </c>
      <c r="AA108" s="54"/>
      <c r="AB108" s="241"/>
      <c r="AC108" s="54">
        <f t="shared" si="43"/>
        <v>250000</v>
      </c>
      <c r="AD108" s="35">
        <v>250000</v>
      </c>
      <c r="AE108" s="241">
        <f t="shared" si="24"/>
        <v>0</v>
      </c>
      <c r="AF108" s="254">
        <v>250000</v>
      </c>
      <c r="AG108" s="254">
        <f t="shared" si="25"/>
        <v>0</v>
      </c>
      <c r="AH108" s="208"/>
      <c r="AI108" s="208">
        <v>1</v>
      </c>
      <c r="AK108" s="208"/>
      <c r="AL108" s="208">
        <f t="shared" si="44"/>
        <v>1</v>
      </c>
    </row>
    <row r="109" spans="1:38" ht="50.1" customHeight="1" x14ac:dyDescent="0.25">
      <c r="A109" s="12">
        <v>1</v>
      </c>
      <c r="B109" s="3">
        <v>1</v>
      </c>
      <c r="C109" s="3">
        <v>1</v>
      </c>
      <c r="D109" s="3">
        <v>1</v>
      </c>
      <c r="E109" s="223" t="s">
        <v>1157</v>
      </c>
      <c r="F109" s="1" t="s">
        <v>98</v>
      </c>
      <c r="G109" s="65" t="s">
        <v>421</v>
      </c>
      <c r="H109" s="1" t="s">
        <v>422</v>
      </c>
      <c r="I109" s="1" t="s">
        <v>31</v>
      </c>
      <c r="J109" s="1" t="s">
        <v>35</v>
      </c>
      <c r="K109" s="8" t="s">
        <v>423</v>
      </c>
      <c r="L109" s="65" t="s">
        <v>424</v>
      </c>
      <c r="M109" s="1" t="s">
        <v>46</v>
      </c>
      <c r="N109" s="65" t="s">
        <v>58</v>
      </c>
      <c r="O109" s="3">
        <v>1</v>
      </c>
      <c r="P109" s="3" t="s">
        <v>416</v>
      </c>
      <c r="Q109" s="3" t="s">
        <v>87</v>
      </c>
      <c r="R109" s="3" t="s">
        <v>155</v>
      </c>
      <c r="S109" s="100">
        <v>250000</v>
      </c>
      <c r="T109" s="100">
        <v>250000</v>
      </c>
      <c r="U109" s="100">
        <v>250000</v>
      </c>
      <c r="V109" s="100">
        <v>250000</v>
      </c>
      <c r="W109" s="54">
        <v>250000</v>
      </c>
      <c r="X109" s="100"/>
      <c r="Y109" s="100">
        <f t="shared" si="42"/>
        <v>250000</v>
      </c>
      <c r="Z109" s="54">
        <v>250000</v>
      </c>
      <c r="AA109" s="54"/>
      <c r="AB109" s="241"/>
      <c r="AC109" s="54">
        <f t="shared" si="43"/>
        <v>250000</v>
      </c>
      <c r="AD109" s="35">
        <v>250000</v>
      </c>
      <c r="AE109" s="241">
        <f t="shared" si="24"/>
        <v>0</v>
      </c>
      <c r="AF109" s="254">
        <v>175000</v>
      </c>
      <c r="AG109" s="254">
        <f t="shared" si="25"/>
        <v>75000</v>
      </c>
      <c r="AH109" s="208">
        <v>1</v>
      </c>
      <c r="AI109" s="208"/>
      <c r="AK109" s="208"/>
      <c r="AL109" s="208">
        <f t="shared" si="44"/>
        <v>1</v>
      </c>
    </row>
    <row r="110" spans="1:38" ht="50.1" customHeight="1" x14ac:dyDescent="0.25">
      <c r="A110" s="12">
        <v>1</v>
      </c>
      <c r="B110" s="3">
        <v>1</v>
      </c>
      <c r="C110" s="3">
        <v>1</v>
      </c>
      <c r="D110" s="3">
        <v>1</v>
      </c>
      <c r="E110" s="223" t="s">
        <v>1158</v>
      </c>
      <c r="F110" s="1" t="s">
        <v>98</v>
      </c>
      <c r="G110" s="65" t="s">
        <v>425</v>
      </c>
      <c r="H110" s="1" t="s">
        <v>1406</v>
      </c>
      <c r="I110" s="1" t="s">
        <v>31</v>
      </c>
      <c r="J110" s="1" t="s">
        <v>35</v>
      </c>
      <c r="K110" s="8" t="s">
        <v>426</v>
      </c>
      <c r="L110" s="65" t="s">
        <v>427</v>
      </c>
      <c r="M110" s="1" t="s">
        <v>46</v>
      </c>
      <c r="N110" s="65" t="s">
        <v>58</v>
      </c>
      <c r="O110" s="3">
        <v>1</v>
      </c>
      <c r="P110" s="3" t="s">
        <v>416</v>
      </c>
      <c r="Q110" s="3">
        <v>2</v>
      </c>
      <c r="R110" s="3" t="s">
        <v>428</v>
      </c>
      <c r="S110" s="100">
        <v>250000</v>
      </c>
      <c r="T110" s="100">
        <v>250000</v>
      </c>
      <c r="U110" s="100">
        <v>200000</v>
      </c>
      <c r="V110" s="100">
        <v>200000</v>
      </c>
      <c r="W110" s="54">
        <v>200000</v>
      </c>
      <c r="X110" s="100"/>
      <c r="Y110" s="100">
        <f t="shared" si="42"/>
        <v>200000</v>
      </c>
      <c r="Z110" s="54">
        <v>200000</v>
      </c>
      <c r="AA110" s="54"/>
      <c r="AB110" s="241"/>
      <c r="AC110" s="54">
        <f t="shared" si="43"/>
        <v>200000</v>
      </c>
      <c r="AD110" s="35">
        <v>200000</v>
      </c>
      <c r="AE110" s="241">
        <f t="shared" si="24"/>
        <v>0</v>
      </c>
      <c r="AF110" s="254">
        <v>191000</v>
      </c>
      <c r="AG110" s="254">
        <f t="shared" si="25"/>
        <v>9000</v>
      </c>
      <c r="AH110" s="208"/>
      <c r="AI110" s="208">
        <v>1</v>
      </c>
      <c r="AK110" s="208"/>
      <c r="AL110" s="208">
        <f t="shared" si="44"/>
        <v>1</v>
      </c>
    </row>
    <row r="111" spans="1:38" ht="50.1" customHeight="1" x14ac:dyDescent="0.25">
      <c r="A111" s="12">
        <v>1</v>
      </c>
      <c r="B111" s="3">
        <v>1</v>
      </c>
      <c r="C111" s="3">
        <v>1</v>
      </c>
      <c r="D111" s="3">
        <v>1</v>
      </c>
      <c r="E111" s="223" t="s">
        <v>1159</v>
      </c>
      <c r="F111" s="1" t="s">
        <v>98</v>
      </c>
      <c r="G111" s="65" t="s">
        <v>429</v>
      </c>
      <c r="H111" s="1" t="s">
        <v>1407</v>
      </c>
      <c r="I111" s="1" t="s">
        <v>31</v>
      </c>
      <c r="J111" s="1" t="s">
        <v>35</v>
      </c>
      <c r="K111" s="8" t="s">
        <v>426</v>
      </c>
      <c r="L111" s="65" t="s">
        <v>430</v>
      </c>
      <c r="M111" s="1" t="s">
        <v>46</v>
      </c>
      <c r="N111" s="65" t="s">
        <v>58</v>
      </c>
      <c r="O111" s="3">
        <v>1</v>
      </c>
      <c r="P111" s="3" t="s">
        <v>416</v>
      </c>
      <c r="Q111" s="3" t="s">
        <v>87</v>
      </c>
      <c r="R111" s="3" t="s">
        <v>155</v>
      </c>
      <c r="S111" s="100">
        <v>60000</v>
      </c>
      <c r="T111" s="100">
        <v>50000</v>
      </c>
      <c r="U111" s="100">
        <v>50000</v>
      </c>
      <c r="V111" s="100">
        <v>50000</v>
      </c>
      <c r="W111" s="54">
        <v>50000</v>
      </c>
      <c r="X111" s="100"/>
      <c r="Y111" s="100">
        <f t="shared" si="42"/>
        <v>50000</v>
      </c>
      <c r="Z111" s="54">
        <v>50000</v>
      </c>
      <c r="AA111" s="54"/>
      <c r="AB111" s="241"/>
      <c r="AC111" s="54">
        <f t="shared" si="43"/>
        <v>50000</v>
      </c>
      <c r="AD111" s="35">
        <v>50000</v>
      </c>
      <c r="AE111" s="241">
        <f t="shared" si="24"/>
        <v>0</v>
      </c>
      <c r="AF111" s="254">
        <v>50000</v>
      </c>
      <c r="AG111" s="254">
        <f t="shared" si="25"/>
        <v>0</v>
      </c>
      <c r="AH111" s="208"/>
      <c r="AI111" s="208">
        <v>1</v>
      </c>
      <c r="AK111" s="208"/>
      <c r="AL111" s="208">
        <f t="shared" si="44"/>
        <v>1</v>
      </c>
    </row>
    <row r="112" spans="1:38" ht="50.1" customHeight="1" x14ac:dyDescent="0.25">
      <c r="A112" s="12">
        <v>1</v>
      </c>
      <c r="B112" s="3">
        <v>1</v>
      </c>
      <c r="C112" s="3">
        <v>1</v>
      </c>
      <c r="D112" s="3">
        <v>1</v>
      </c>
      <c r="E112" s="223" t="s">
        <v>1160</v>
      </c>
      <c r="F112" s="1" t="s">
        <v>98</v>
      </c>
      <c r="G112" s="65" t="s">
        <v>431</v>
      </c>
      <c r="H112" s="1" t="s">
        <v>1408</v>
      </c>
      <c r="I112" s="1" t="s">
        <v>31</v>
      </c>
      <c r="J112" s="1" t="s">
        <v>35</v>
      </c>
      <c r="K112" s="8" t="s">
        <v>271</v>
      </c>
      <c r="L112" s="65" t="s">
        <v>432</v>
      </c>
      <c r="M112" s="1" t="s">
        <v>51</v>
      </c>
      <c r="N112" s="65" t="s">
        <v>58</v>
      </c>
      <c r="O112" s="3">
        <v>1</v>
      </c>
      <c r="P112" s="3" t="s">
        <v>416</v>
      </c>
      <c r="Q112" s="3">
        <v>3</v>
      </c>
      <c r="R112" s="3" t="s">
        <v>234</v>
      </c>
      <c r="S112" s="100">
        <v>51000</v>
      </c>
      <c r="T112" s="100">
        <v>50000</v>
      </c>
      <c r="U112" s="100">
        <v>50000</v>
      </c>
      <c r="V112" s="100">
        <v>50000</v>
      </c>
      <c r="W112" s="54">
        <v>50000</v>
      </c>
      <c r="X112" s="100"/>
      <c r="Y112" s="100">
        <f t="shared" si="42"/>
        <v>50000</v>
      </c>
      <c r="Z112" s="54">
        <v>50000</v>
      </c>
      <c r="AA112" s="54"/>
      <c r="AB112" s="241"/>
      <c r="AC112" s="54">
        <f t="shared" si="43"/>
        <v>50000</v>
      </c>
      <c r="AD112" s="35">
        <v>50000</v>
      </c>
      <c r="AE112" s="241">
        <f t="shared" si="24"/>
        <v>0</v>
      </c>
      <c r="AF112" s="254">
        <v>45000</v>
      </c>
      <c r="AG112" s="254">
        <f t="shared" si="25"/>
        <v>5000</v>
      </c>
      <c r="AH112" s="208"/>
      <c r="AI112" s="208">
        <v>1</v>
      </c>
      <c r="AK112" s="208"/>
      <c r="AL112" s="208">
        <f t="shared" si="44"/>
        <v>1</v>
      </c>
    </row>
    <row r="113" spans="1:38" ht="50.1" customHeight="1" x14ac:dyDescent="0.25">
      <c r="A113" s="12">
        <v>1</v>
      </c>
      <c r="B113" s="3">
        <v>1</v>
      </c>
      <c r="C113" s="3">
        <v>1</v>
      </c>
      <c r="D113" s="3">
        <v>1</v>
      </c>
      <c r="E113" s="223" t="s">
        <v>1161</v>
      </c>
      <c r="F113" s="1" t="s">
        <v>98</v>
      </c>
      <c r="G113" s="65" t="s">
        <v>433</v>
      </c>
      <c r="H113" s="1" t="s">
        <v>434</v>
      </c>
      <c r="I113" s="1" t="s">
        <v>31</v>
      </c>
      <c r="J113" s="1" t="s">
        <v>35</v>
      </c>
      <c r="K113" s="27" t="s">
        <v>1646</v>
      </c>
      <c r="L113" s="65" t="s">
        <v>435</v>
      </c>
      <c r="M113" s="1" t="s">
        <v>46</v>
      </c>
      <c r="N113" s="65" t="s">
        <v>58</v>
      </c>
      <c r="O113" s="3">
        <v>1</v>
      </c>
      <c r="P113" s="3" t="s">
        <v>416</v>
      </c>
      <c r="Q113" s="3" t="s">
        <v>87</v>
      </c>
      <c r="R113" s="3" t="s">
        <v>155</v>
      </c>
      <c r="S113" s="100">
        <v>50000</v>
      </c>
      <c r="T113" s="100">
        <v>50000</v>
      </c>
      <c r="U113" s="100">
        <v>50000</v>
      </c>
      <c r="V113" s="100">
        <v>50000</v>
      </c>
      <c r="W113" s="54">
        <v>50000</v>
      </c>
      <c r="X113" s="100"/>
      <c r="Y113" s="100">
        <f t="shared" si="42"/>
        <v>50000</v>
      </c>
      <c r="Z113" s="54">
        <v>50000</v>
      </c>
      <c r="AA113" s="54"/>
      <c r="AB113" s="241">
        <v>-50000</v>
      </c>
      <c r="AC113" s="54">
        <f t="shared" si="43"/>
        <v>0</v>
      </c>
      <c r="AD113" s="35">
        <v>0</v>
      </c>
      <c r="AE113" s="241">
        <f t="shared" si="24"/>
        <v>0</v>
      </c>
      <c r="AF113" s="254">
        <v>0</v>
      </c>
      <c r="AG113" s="254">
        <f t="shared" si="25"/>
        <v>0</v>
      </c>
      <c r="AH113" s="208"/>
      <c r="AI113" s="208"/>
      <c r="AK113" s="208">
        <v>1</v>
      </c>
      <c r="AL113" s="208">
        <f>SUM(AH113:AK113)</f>
        <v>1</v>
      </c>
    </row>
    <row r="114" spans="1:38" ht="50.1" customHeight="1" x14ac:dyDescent="0.25">
      <c r="A114" s="12">
        <v>1</v>
      </c>
      <c r="B114" s="3">
        <v>1</v>
      </c>
      <c r="C114" s="3">
        <v>1</v>
      </c>
      <c r="D114" s="3">
        <v>1</v>
      </c>
      <c r="E114" s="223" t="s">
        <v>1162</v>
      </c>
      <c r="F114" s="1" t="s">
        <v>98</v>
      </c>
      <c r="G114" s="65" t="s">
        <v>436</v>
      </c>
      <c r="H114" s="1" t="s">
        <v>437</v>
      </c>
      <c r="I114" s="1" t="s">
        <v>31</v>
      </c>
      <c r="J114" s="1" t="s">
        <v>41</v>
      </c>
      <c r="K114" s="8" t="s">
        <v>1354</v>
      </c>
      <c r="L114" s="65" t="s">
        <v>438</v>
      </c>
      <c r="M114" s="1" t="s">
        <v>45</v>
      </c>
      <c r="N114" s="65" t="s">
        <v>58</v>
      </c>
      <c r="O114" s="3">
        <v>100</v>
      </c>
      <c r="P114" s="3" t="s">
        <v>107</v>
      </c>
      <c r="Q114" s="3" t="s">
        <v>87</v>
      </c>
      <c r="R114" s="3" t="s">
        <v>155</v>
      </c>
      <c r="S114" s="100">
        <v>1000000</v>
      </c>
      <c r="T114" s="100">
        <v>1000000</v>
      </c>
      <c r="U114" s="100">
        <v>1000000</v>
      </c>
      <c r="V114" s="100">
        <v>1000000</v>
      </c>
      <c r="W114" s="54">
        <v>1000000</v>
      </c>
      <c r="X114" s="100"/>
      <c r="Y114" s="100">
        <f t="shared" si="42"/>
        <v>1000000</v>
      </c>
      <c r="Z114" s="54">
        <v>1000000</v>
      </c>
      <c r="AB114" s="241">
        <v>-1000000</v>
      </c>
      <c r="AC114" s="54">
        <f t="shared" si="43"/>
        <v>0</v>
      </c>
      <c r="AD114" s="35">
        <v>0</v>
      </c>
      <c r="AE114" s="241">
        <f t="shared" si="24"/>
        <v>0</v>
      </c>
      <c r="AF114" s="254">
        <v>0</v>
      </c>
      <c r="AG114" s="254">
        <f t="shared" si="25"/>
        <v>0</v>
      </c>
      <c r="AH114" s="208"/>
      <c r="AI114" s="208"/>
      <c r="AK114" s="208">
        <v>1</v>
      </c>
      <c r="AL114" s="208">
        <f t="shared" si="44"/>
        <v>1</v>
      </c>
    </row>
    <row r="115" spans="1:38" ht="50.1" customHeight="1" x14ac:dyDescent="0.25">
      <c r="A115" s="12">
        <v>1</v>
      </c>
      <c r="B115" s="3">
        <v>1</v>
      </c>
      <c r="C115" s="3">
        <v>1</v>
      </c>
      <c r="D115" s="3">
        <v>1</v>
      </c>
      <c r="E115" s="223" t="s">
        <v>1163</v>
      </c>
      <c r="F115" s="1" t="s">
        <v>98</v>
      </c>
      <c r="G115" s="65" t="s">
        <v>439</v>
      </c>
      <c r="H115" s="1" t="s">
        <v>440</v>
      </c>
      <c r="I115" s="1" t="s">
        <v>31</v>
      </c>
      <c r="J115" s="1" t="s">
        <v>34</v>
      </c>
      <c r="K115" s="8" t="s">
        <v>441</v>
      </c>
      <c r="L115" s="65" t="s">
        <v>442</v>
      </c>
      <c r="M115" s="1" t="s">
        <v>47</v>
      </c>
      <c r="N115" s="65" t="s">
        <v>58</v>
      </c>
      <c r="O115" s="3" t="s">
        <v>443</v>
      </c>
      <c r="P115" s="3" t="s">
        <v>444</v>
      </c>
      <c r="Q115" s="3">
        <v>6</v>
      </c>
      <c r="R115" s="3" t="s">
        <v>445</v>
      </c>
      <c r="S115" s="100">
        <v>175000</v>
      </c>
      <c r="T115" s="100">
        <v>175000</v>
      </c>
      <c r="U115" s="100">
        <v>175000</v>
      </c>
      <c r="V115" s="100">
        <v>175000</v>
      </c>
      <c r="W115" s="54">
        <v>175000</v>
      </c>
      <c r="X115" s="100"/>
      <c r="Y115" s="100">
        <f t="shared" si="42"/>
        <v>175000</v>
      </c>
      <c r="Z115" s="54">
        <v>175000</v>
      </c>
      <c r="AA115" s="54"/>
      <c r="AB115" s="241">
        <v>-175000</v>
      </c>
      <c r="AC115" s="54">
        <f t="shared" si="43"/>
        <v>0</v>
      </c>
      <c r="AD115" s="35">
        <v>0</v>
      </c>
      <c r="AE115" s="241">
        <f t="shared" si="24"/>
        <v>0</v>
      </c>
      <c r="AF115" s="254">
        <v>0</v>
      </c>
      <c r="AG115" s="254">
        <f t="shared" si="25"/>
        <v>0</v>
      </c>
      <c r="AH115" s="208"/>
      <c r="AI115" s="208"/>
      <c r="AK115" s="208">
        <v>1</v>
      </c>
      <c r="AL115" s="208">
        <f>SUM(AH115:AK115)</f>
        <v>1</v>
      </c>
    </row>
    <row r="116" spans="1:38" ht="35.25" customHeight="1" x14ac:dyDescent="0.25">
      <c r="A116" s="12">
        <v>1</v>
      </c>
      <c r="B116" s="3">
        <v>1</v>
      </c>
      <c r="C116" s="3">
        <v>1</v>
      </c>
      <c r="D116" s="3">
        <v>1</v>
      </c>
      <c r="E116" s="223" t="s">
        <v>1164</v>
      </c>
      <c r="F116" s="1" t="s">
        <v>98</v>
      </c>
      <c r="G116" s="65" t="s">
        <v>446</v>
      </c>
      <c r="H116" s="1" t="s">
        <v>447</v>
      </c>
      <c r="I116" s="1" t="s">
        <v>31</v>
      </c>
      <c r="J116" s="1" t="s">
        <v>34</v>
      </c>
      <c r="K116" s="8" t="s">
        <v>448</v>
      </c>
      <c r="L116" s="65" t="s">
        <v>449</v>
      </c>
      <c r="M116" s="1" t="s">
        <v>51</v>
      </c>
      <c r="N116" s="65" t="s">
        <v>58</v>
      </c>
      <c r="O116" s="3" t="s">
        <v>450</v>
      </c>
      <c r="P116" s="3" t="s">
        <v>451</v>
      </c>
      <c r="Q116" s="3">
        <v>13</v>
      </c>
      <c r="R116" s="3" t="s">
        <v>452</v>
      </c>
      <c r="S116" s="100">
        <v>200000</v>
      </c>
      <c r="T116" s="100">
        <v>200000</v>
      </c>
      <c r="U116" s="100">
        <v>200000</v>
      </c>
      <c r="V116" s="100">
        <v>200000</v>
      </c>
      <c r="W116" s="54">
        <v>200000</v>
      </c>
      <c r="X116" s="100"/>
      <c r="Y116" s="100">
        <f t="shared" si="42"/>
        <v>200000</v>
      </c>
      <c r="Z116" s="54">
        <v>200000</v>
      </c>
      <c r="AA116" s="54"/>
      <c r="AB116" s="241"/>
      <c r="AC116" s="54">
        <f t="shared" si="43"/>
        <v>200000</v>
      </c>
      <c r="AD116" s="35">
        <v>200000</v>
      </c>
      <c r="AE116" s="241">
        <f t="shared" si="24"/>
        <v>0</v>
      </c>
      <c r="AF116" s="254">
        <v>180000</v>
      </c>
      <c r="AG116" s="254">
        <f t="shared" si="25"/>
        <v>20000</v>
      </c>
      <c r="AH116" s="208"/>
      <c r="AI116" s="208">
        <v>1</v>
      </c>
      <c r="AK116" s="208"/>
      <c r="AL116" s="208">
        <f t="shared" si="44"/>
        <v>1</v>
      </c>
    </row>
    <row r="117" spans="1:38" ht="50.1" customHeight="1" x14ac:dyDescent="0.25">
      <c r="A117" s="12">
        <v>1</v>
      </c>
      <c r="B117" s="3">
        <v>1</v>
      </c>
      <c r="C117" s="3">
        <v>1</v>
      </c>
      <c r="D117" s="3">
        <v>1</v>
      </c>
      <c r="E117" s="223" t="s">
        <v>1165</v>
      </c>
      <c r="F117" s="1" t="s">
        <v>98</v>
      </c>
      <c r="G117" s="65" t="s">
        <v>453</v>
      </c>
      <c r="H117" s="1" t="s">
        <v>454</v>
      </c>
      <c r="I117" s="1" t="s">
        <v>32</v>
      </c>
      <c r="J117" s="1" t="s">
        <v>34</v>
      </c>
      <c r="K117" s="8" t="s">
        <v>455</v>
      </c>
      <c r="L117" s="65" t="s">
        <v>456</v>
      </c>
      <c r="M117" s="1" t="s">
        <v>45</v>
      </c>
      <c r="N117" s="65" t="s">
        <v>58</v>
      </c>
      <c r="O117" s="3" t="s">
        <v>457</v>
      </c>
      <c r="P117" s="3" t="s">
        <v>107</v>
      </c>
      <c r="Q117" s="3" t="s">
        <v>87</v>
      </c>
      <c r="R117" s="3" t="s">
        <v>155</v>
      </c>
      <c r="S117" s="100">
        <v>200000</v>
      </c>
      <c r="T117" s="100">
        <v>100000</v>
      </c>
      <c r="U117" s="100">
        <v>100000</v>
      </c>
      <c r="V117" s="100">
        <v>100000</v>
      </c>
      <c r="W117" s="54">
        <v>100000</v>
      </c>
      <c r="X117" s="100"/>
      <c r="Y117" s="100">
        <f t="shared" si="42"/>
        <v>100000</v>
      </c>
      <c r="Z117" s="54">
        <v>100000</v>
      </c>
      <c r="AA117" s="54"/>
      <c r="AB117" s="241"/>
      <c r="AC117" s="54">
        <f t="shared" si="43"/>
        <v>100000</v>
      </c>
      <c r="AD117" s="35">
        <v>100000</v>
      </c>
      <c r="AE117" s="241">
        <f t="shared" si="24"/>
        <v>0</v>
      </c>
      <c r="AF117" s="254">
        <v>90000</v>
      </c>
      <c r="AG117" s="254">
        <f t="shared" si="25"/>
        <v>10000</v>
      </c>
      <c r="AH117" s="208"/>
      <c r="AI117" s="208">
        <v>1</v>
      </c>
      <c r="AK117" s="208"/>
      <c r="AL117" s="208">
        <f t="shared" si="44"/>
        <v>1</v>
      </c>
    </row>
    <row r="118" spans="1:38" ht="50.1" customHeight="1" x14ac:dyDescent="0.25">
      <c r="A118" s="12">
        <v>1</v>
      </c>
      <c r="B118" s="3">
        <v>1</v>
      </c>
      <c r="C118" s="3">
        <v>1</v>
      </c>
      <c r="D118" s="3">
        <v>1</v>
      </c>
      <c r="E118" s="223" t="s">
        <v>1166</v>
      </c>
      <c r="F118" s="1" t="s">
        <v>98</v>
      </c>
      <c r="G118" s="65" t="s">
        <v>458</v>
      </c>
      <c r="H118" s="1" t="s">
        <v>459</v>
      </c>
      <c r="I118" s="1" t="s">
        <v>31</v>
      </c>
      <c r="J118" s="1" t="s">
        <v>35</v>
      </c>
      <c r="K118" s="8" t="s">
        <v>271</v>
      </c>
      <c r="L118" s="65" t="s">
        <v>460</v>
      </c>
      <c r="M118" s="1" t="s">
        <v>46</v>
      </c>
      <c r="N118" s="65" t="s">
        <v>58</v>
      </c>
      <c r="O118" s="3">
        <v>1</v>
      </c>
      <c r="P118" s="3" t="s">
        <v>416</v>
      </c>
      <c r="Q118" s="3" t="s">
        <v>87</v>
      </c>
      <c r="R118" s="3" t="s">
        <v>155</v>
      </c>
      <c r="S118" s="100">
        <v>3534400</v>
      </c>
      <c r="T118" s="100">
        <v>250000</v>
      </c>
      <c r="U118" s="100">
        <v>250000</v>
      </c>
      <c r="V118" s="100">
        <v>250000</v>
      </c>
      <c r="W118" s="54">
        <v>250000</v>
      </c>
      <c r="X118" s="100"/>
      <c r="Y118" s="100">
        <f t="shared" si="42"/>
        <v>250000</v>
      </c>
      <c r="Z118" s="54">
        <v>250000</v>
      </c>
      <c r="AA118" s="54"/>
      <c r="AB118" s="241"/>
      <c r="AC118" s="54">
        <f t="shared" si="43"/>
        <v>250000</v>
      </c>
      <c r="AD118" s="35">
        <v>250000</v>
      </c>
      <c r="AE118" s="241">
        <f t="shared" si="24"/>
        <v>0</v>
      </c>
      <c r="AF118" s="254">
        <v>0</v>
      </c>
      <c r="AG118" s="254">
        <f t="shared" si="25"/>
        <v>250000</v>
      </c>
      <c r="AH118" s="208">
        <v>1</v>
      </c>
      <c r="AI118" s="208"/>
      <c r="AK118" s="208"/>
      <c r="AL118" s="208">
        <f>SUM(AH118:AK118)</f>
        <v>1</v>
      </c>
    </row>
    <row r="119" spans="1:38" ht="50.1" customHeight="1" x14ac:dyDescent="0.25">
      <c r="A119" s="12">
        <v>1</v>
      </c>
      <c r="B119" s="3">
        <v>1</v>
      </c>
      <c r="C119" s="3">
        <v>1</v>
      </c>
      <c r="D119" s="3">
        <v>1</v>
      </c>
      <c r="E119" s="223" t="s">
        <v>1167</v>
      </c>
      <c r="F119" s="1" t="s">
        <v>98</v>
      </c>
      <c r="G119" s="65" t="s">
        <v>461</v>
      </c>
      <c r="H119" s="1" t="s">
        <v>462</v>
      </c>
      <c r="I119" s="1" t="s">
        <v>31</v>
      </c>
      <c r="J119" s="1" t="s">
        <v>35</v>
      </c>
      <c r="K119" s="8" t="s">
        <v>426</v>
      </c>
      <c r="L119" s="65" t="s">
        <v>463</v>
      </c>
      <c r="M119" s="1" t="s">
        <v>46</v>
      </c>
      <c r="N119" s="65" t="s">
        <v>58</v>
      </c>
      <c r="O119" s="3">
        <v>1</v>
      </c>
      <c r="P119" s="3" t="s">
        <v>416</v>
      </c>
      <c r="Q119" s="3" t="s">
        <v>93</v>
      </c>
      <c r="R119" s="3" t="s">
        <v>171</v>
      </c>
      <c r="S119" s="100">
        <v>300000</v>
      </c>
      <c r="T119" s="100">
        <v>250000</v>
      </c>
      <c r="U119" s="100">
        <v>250000</v>
      </c>
      <c r="V119" s="100">
        <v>250000</v>
      </c>
      <c r="W119" s="54">
        <v>250000</v>
      </c>
      <c r="X119" s="100"/>
      <c r="Y119" s="100">
        <f t="shared" si="42"/>
        <v>250000</v>
      </c>
      <c r="Z119" s="54">
        <v>250000</v>
      </c>
      <c r="AA119" s="54"/>
      <c r="AB119" s="241"/>
      <c r="AC119" s="54">
        <f t="shared" si="43"/>
        <v>250000</v>
      </c>
      <c r="AD119" s="35">
        <v>250000</v>
      </c>
      <c r="AE119" s="241">
        <f t="shared" si="24"/>
        <v>0</v>
      </c>
      <c r="AF119" s="254">
        <v>250000</v>
      </c>
      <c r="AG119" s="254">
        <f t="shared" si="25"/>
        <v>0</v>
      </c>
      <c r="AH119" s="208"/>
      <c r="AI119" s="208">
        <v>1</v>
      </c>
      <c r="AK119" s="208"/>
      <c r="AL119" s="208">
        <f t="shared" si="44"/>
        <v>1</v>
      </c>
    </row>
    <row r="120" spans="1:38" ht="59.25" customHeight="1" x14ac:dyDescent="0.25">
      <c r="A120" s="12">
        <v>1</v>
      </c>
      <c r="B120" s="3">
        <v>1</v>
      </c>
      <c r="C120" s="3">
        <v>1</v>
      </c>
      <c r="D120" s="3">
        <v>1</v>
      </c>
      <c r="E120" s="223" t="s">
        <v>1168</v>
      </c>
      <c r="F120" s="1" t="s">
        <v>98</v>
      </c>
      <c r="G120" s="65" t="s">
        <v>464</v>
      </c>
      <c r="H120" s="1" t="s">
        <v>465</v>
      </c>
      <c r="I120" s="1" t="s">
        <v>31</v>
      </c>
      <c r="J120" s="1" t="s">
        <v>42</v>
      </c>
      <c r="K120" s="8" t="s">
        <v>466</v>
      </c>
      <c r="L120" s="65" t="s">
        <v>467</v>
      </c>
      <c r="M120" s="1" t="s">
        <v>46</v>
      </c>
      <c r="N120" s="65" t="s">
        <v>58</v>
      </c>
      <c r="O120" s="3">
        <v>5</v>
      </c>
      <c r="P120" s="3" t="s">
        <v>468</v>
      </c>
      <c r="Q120" s="3" t="s">
        <v>87</v>
      </c>
      <c r="R120" s="3" t="s">
        <v>155</v>
      </c>
      <c r="S120" s="100">
        <v>200000</v>
      </c>
      <c r="T120" s="100">
        <v>200000</v>
      </c>
      <c r="U120" s="100">
        <v>200000</v>
      </c>
      <c r="V120" s="100">
        <v>200000</v>
      </c>
      <c r="W120" s="54">
        <v>200000</v>
      </c>
      <c r="X120" s="100"/>
      <c r="Y120" s="100">
        <f t="shared" si="42"/>
        <v>200000</v>
      </c>
      <c r="Z120" s="54">
        <v>200000</v>
      </c>
      <c r="AA120" s="54"/>
      <c r="AB120" s="241"/>
      <c r="AC120" s="54">
        <f t="shared" si="43"/>
        <v>200000</v>
      </c>
      <c r="AD120" s="35">
        <v>200000</v>
      </c>
      <c r="AE120" s="241">
        <f t="shared" si="24"/>
        <v>0</v>
      </c>
      <c r="AF120" s="254">
        <v>0</v>
      </c>
      <c r="AG120" s="254">
        <f t="shared" si="25"/>
        <v>200000</v>
      </c>
      <c r="AH120" s="208">
        <v>1</v>
      </c>
      <c r="AI120" s="208"/>
      <c r="AK120" s="208"/>
      <c r="AL120" s="208">
        <f t="shared" si="44"/>
        <v>1</v>
      </c>
    </row>
    <row r="121" spans="1:38" ht="62.25" customHeight="1" x14ac:dyDescent="0.25">
      <c r="A121" s="12">
        <v>1</v>
      </c>
      <c r="B121" s="3">
        <v>1</v>
      </c>
      <c r="C121" s="3">
        <v>1</v>
      </c>
      <c r="D121" s="3">
        <v>1</v>
      </c>
      <c r="E121" s="223" t="s">
        <v>1169</v>
      </c>
      <c r="F121" s="1" t="s">
        <v>98</v>
      </c>
      <c r="G121" s="65" t="s">
        <v>469</v>
      </c>
      <c r="H121" s="1" t="s">
        <v>470</v>
      </c>
      <c r="I121" s="1" t="s">
        <v>31</v>
      </c>
      <c r="J121" s="1" t="s">
        <v>33</v>
      </c>
      <c r="K121" s="8" t="s">
        <v>471</v>
      </c>
      <c r="L121" s="65" t="s">
        <v>472</v>
      </c>
      <c r="M121" s="1" t="s">
        <v>46</v>
      </c>
      <c r="N121" s="65" t="s">
        <v>58</v>
      </c>
      <c r="O121" s="3">
        <v>500</v>
      </c>
      <c r="P121" s="3" t="s">
        <v>107</v>
      </c>
      <c r="Q121" s="3" t="s">
        <v>91</v>
      </c>
      <c r="R121" s="3" t="s">
        <v>91</v>
      </c>
      <c r="S121" s="100">
        <v>200000</v>
      </c>
      <c r="T121" s="100">
        <v>200000</v>
      </c>
      <c r="U121" s="100">
        <v>200000</v>
      </c>
      <c r="V121" s="100">
        <v>200000</v>
      </c>
      <c r="W121" s="54">
        <v>200000</v>
      </c>
      <c r="X121" s="100"/>
      <c r="Y121" s="100">
        <f t="shared" si="42"/>
        <v>200000</v>
      </c>
      <c r="Z121" s="54">
        <v>200000</v>
      </c>
      <c r="AA121" s="54"/>
      <c r="AB121" s="241"/>
      <c r="AC121" s="54">
        <f t="shared" si="43"/>
        <v>200000</v>
      </c>
      <c r="AD121" s="35">
        <v>200000</v>
      </c>
      <c r="AE121" s="241">
        <f t="shared" si="24"/>
        <v>0</v>
      </c>
      <c r="AF121" s="254">
        <v>0</v>
      </c>
      <c r="AG121" s="254">
        <f t="shared" si="25"/>
        <v>200000</v>
      </c>
      <c r="AH121" s="208">
        <v>1</v>
      </c>
      <c r="AI121" s="208"/>
      <c r="AK121" s="208"/>
      <c r="AL121" s="208">
        <f>SUM(AH121:AK121)</f>
        <v>1</v>
      </c>
    </row>
    <row r="122" spans="1:38" ht="61.5" customHeight="1" x14ac:dyDescent="0.25">
      <c r="A122" s="12">
        <v>1</v>
      </c>
      <c r="B122" s="3">
        <v>1</v>
      </c>
      <c r="C122" s="3">
        <v>1</v>
      </c>
      <c r="D122" s="3">
        <v>1</v>
      </c>
      <c r="E122" s="223" t="s">
        <v>1170</v>
      </c>
      <c r="F122" s="1" t="s">
        <v>98</v>
      </c>
      <c r="G122" s="65" t="s">
        <v>473</v>
      </c>
      <c r="H122" s="1" t="s">
        <v>474</v>
      </c>
      <c r="I122" s="1" t="s">
        <v>32</v>
      </c>
      <c r="J122" s="1" t="s">
        <v>38</v>
      </c>
      <c r="K122" s="8" t="s">
        <v>475</v>
      </c>
      <c r="L122" s="65" t="s">
        <v>476</v>
      </c>
      <c r="M122" s="1" t="s">
        <v>45</v>
      </c>
      <c r="N122" s="65" t="s">
        <v>58</v>
      </c>
      <c r="O122" s="3" t="s">
        <v>1363</v>
      </c>
      <c r="P122" s="3" t="s">
        <v>107</v>
      </c>
      <c r="Q122" s="3">
        <v>7</v>
      </c>
      <c r="R122" s="3" t="s">
        <v>477</v>
      </c>
      <c r="S122" s="100">
        <v>764500</v>
      </c>
      <c r="T122" s="100">
        <v>764500</v>
      </c>
      <c r="U122" s="100">
        <v>764500</v>
      </c>
      <c r="V122" s="100">
        <v>764500</v>
      </c>
      <c r="W122" s="54">
        <v>764500</v>
      </c>
      <c r="X122" s="100"/>
      <c r="Y122" s="100">
        <f t="shared" si="42"/>
        <v>764500</v>
      </c>
      <c r="Z122" s="54">
        <v>764500</v>
      </c>
      <c r="AA122" s="54"/>
      <c r="AB122" s="241"/>
      <c r="AC122" s="54">
        <f t="shared" si="43"/>
        <v>764500</v>
      </c>
      <c r="AD122" s="35">
        <v>764500</v>
      </c>
      <c r="AE122" s="241">
        <f t="shared" si="24"/>
        <v>0</v>
      </c>
      <c r="AF122" s="254">
        <v>688050</v>
      </c>
      <c r="AG122" s="254">
        <f t="shared" si="25"/>
        <v>76450</v>
      </c>
      <c r="AH122" s="208"/>
      <c r="AI122" s="208">
        <v>1</v>
      </c>
      <c r="AK122" s="208"/>
      <c r="AL122" s="208">
        <f t="shared" si="44"/>
        <v>1</v>
      </c>
    </row>
    <row r="123" spans="1:38" s="102" customFormat="1" ht="25.5" customHeight="1" x14ac:dyDescent="0.25">
      <c r="A123" s="12"/>
      <c r="B123" s="3">
        <v>1</v>
      </c>
      <c r="C123" s="3">
        <v>1</v>
      </c>
      <c r="D123" s="3">
        <v>0</v>
      </c>
      <c r="E123" s="230">
        <v>95</v>
      </c>
      <c r="F123" s="137"/>
      <c r="G123" s="137" t="s">
        <v>1469</v>
      </c>
      <c r="H123" s="137"/>
      <c r="I123" s="137"/>
      <c r="J123" s="137"/>
      <c r="K123" s="138"/>
      <c r="L123" s="137"/>
      <c r="M123" s="137"/>
      <c r="N123" s="137"/>
      <c r="O123" s="137"/>
      <c r="P123" s="137"/>
      <c r="Q123" s="137"/>
      <c r="R123" s="137"/>
      <c r="S123" s="139">
        <f>SUM(S103:S122)</f>
        <v>8535400</v>
      </c>
      <c r="T123" s="139">
        <f t="shared" ref="T123:AG123" si="45">SUM(T103:T122)</f>
        <v>4925000</v>
      </c>
      <c r="U123" s="139">
        <f t="shared" si="45"/>
        <v>4875000</v>
      </c>
      <c r="V123" s="139">
        <f t="shared" si="45"/>
        <v>4875000</v>
      </c>
      <c r="W123" s="140">
        <f t="shared" si="45"/>
        <v>4875000</v>
      </c>
      <c r="X123" s="139">
        <f t="shared" si="45"/>
        <v>0</v>
      </c>
      <c r="Y123" s="139">
        <f t="shared" si="45"/>
        <v>4875000</v>
      </c>
      <c r="Z123" s="140">
        <f t="shared" si="45"/>
        <v>4875000</v>
      </c>
      <c r="AA123" s="140">
        <f t="shared" si="45"/>
        <v>0</v>
      </c>
      <c r="AB123" s="406">
        <f t="shared" si="45"/>
        <v>-1225000</v>
      </c>
      <c r="AC123" s="140">
        <f t="shared" si="45"/>
        <v>3650000</v>
      </c>
      <c r="AD123" s="140">
        <f t="shared" si="45"/>
        <v>3650000</v>
      </c>
      <c r="AE123" s="140">
        <f t="shared" si="45"/>
        <v>0</v>
      </c>
      <c r="AF123" s="140">
        <f t="shared" si="45"/>
        <v>2689000</v>
      </c>
      <c r="AG123" s="140">
        <f t="shared" si="45"/>
        <v>961000</v>
      </c>
      <c r="AH123" s="285"/>
      <c r="AI123" s="285"/>
      <c r="AJ123" s="286"/>
      <c r="AK123" s="285"/>
      <c r="AL123" s="286">
        <f t="shared" si="28"/>
        <v>0</v>
      </c>
    </row>
    <row r="124" spans="1:38" ht="50.1" customHeight="1" x14ac:dyDescent="0.25">
      <c r="A124" s="12">
        <v>1</v>
      </c>
      <c r="B124" s="3">
        <v>1</v>
      </c>
      <c r="C124" s="3">
        <v>1</v>
      </c>
      <c r="D124" s="3">
        <v>1</v>
      </c>
      <c r="E124" s="223" t="s">
        <v>1171</v>
      </c>
      <c r="F124" s="1" t="s">
        <v>98</v>
      </c>
      <c r="G124" s="65" t="s">
        <v>478</v>
      </c>
      <c r="H124" s="1" t="s">
        <v>479</v>
      </c>
      <c r="I124" s="1" t="s">
        <v>31</v>
      </c>
      <c r="J124" s="1" t="s">
        <v>35</v>
      </c>
      <c r="K124" s="8" t="s">
        <v>480</v>
      </c>
      <c r="L124" s="65" t="s">
        <v>481</v>
      </c>
      <c r="M124" s="1" t="s">
        <v>45</v>
      </c>
      <c r="N124" s="65" t="s">
        <v>59</v>
      </c>
      <c r="O124" s="3" t="s">
        <v>482</v>
      </c>
      <c r="P124" s="3">
        <v>30</v>
      </c>
      <c r="Q124" s="3">
        <v>7</v>
      </c>
      <c r="R124" s="3" t="s">
        <v>108</v>
      </c>
      <c r="S124" s="100">
        <v>200000</v>
      </c>
      <c r="T124" s="100">
        <v>200000</v>
      </c>
      <c r="U124" s="100">
        <v>200000</v>
      </c>
      <c r="V124" s="100">
        <v>200000</v>
      </c>
      <c r="W124" s="54">
        <v>200000</v>
      </c>
      <c r="X124" s="100"/>
      <c r="Y124" s="100">
        <f t="shared" ref="Y124:Y145" si="46">SUM(W124:X124)</f>
        <v>200000</v>
      </c>
      <c r="Z124" s="54">
        <v>200000</v>
      </c>
      <c r="AA124" s="54"/>
      <c r="AB124" s="241"/>
      <c r="AC124" s="54">
        <f t="shared" ref="AC124:AC145" si="47">SUM(Z124:AB124)</f>
        <v>200000</v>
      </c>
      <c r="AD124" s="35">
        <v>200000</v>
      </c>
      <c r="AE124" s="241">
        <f t="shared" si="24"/>
        <v>0</v>
      </c>
      <c r="AF124" s="254">
        <v>180000</v>
      </c>
      <c r="AG124" s="254">
        <f t="shared" si="25"/>
        <v>20000</v>
      </c>
      <c r="AI124" s="208">
        <v>1</v>
      </c>
      <c r="AK124" s="208"/>
      <c r="AL124" s="208">
        <f t="shared" ref="AL124:AL191" si="48">SUM(AH124:AK124)</f>
        <v>1</v>
      </c>
    </row>
    <row r="125" spans="1:38" ht="50.1" customHeight="1" x14ac:dyDescent="0.25">
      <c r="A125" s="12">
        <v>1</v>
      </c>
      <c r="B125" s="3">
        <v>1</v>
      </c>
      <c r="C125" s="3">
        <v>1</v>
      </c>
      <c r="D125" s="3">
        <v>1</v>
      </c>
      <c r="E125" s="223" t="s">
        <v>1172</v>
      </c>
      <c r="F125" s="1" t="s">
        <v>98</v>
      </c>
      <c r="G125" s="65" t="s">
        <v>483</v>
      </c>
      <c r="H125" s="1" t="s">
        <v>484</v>
      </c>
      <c r="I125" s="1" t="s">
        <v>31</v>
      </c>
      <c r="J125" s="1" t="s">
        <v>35</v>
      </c>
      <c r="K125" s="8" t="s">
        <v>485</v>
      </c>
      <c r="L125" s="65" t="s">
        <v>486</v>
      </c>
      <c r="M125" s="1" t="s">
        <v>45</v>
      </c>
      <c r="N125" s="65" t="s">
        <v>59</v>
      </c>
      <c r="O125" s="3" t="s">
        <v>487</v>
      </c>
      <c r="P125" s="3">
        <v>4</v>
      </c>
      <c r="Q125" s="3" t="s">
        <v>91</v>
      </c>
      <c r="R125" s="3" t="s">
        <v>488</v>
      </c>
      <c r="S125" s="100">
        <v>1560000</v>
      </c>
      <c r="T125" s="100">
        <v>200000</v>
      </c>
      <c r="U125" s="100">
        <v>200000</v>
      </c>
      <c r="V125" s="100">
        <v>200000</v>
      </c>
      <c r="W125" s="54">
        <v>200000</v>
      </c>
      <c r="X125" s="100"/>
      <c r="Y125" s="100">
        <f t="shared" si="46"/>
        <v>200000</v>
      </c>
      <c r="Z125" s="54">
        <v>200000</v>
      </c>
      <c r="AA125" s="54"/>
      <c r="AB125" s="241"/>
      <c r="AC125" s="54">
        <f t="shared" si="47"/>
        <v>200000</v>
      </c>
      <c r="AD125" s="35">
        <v>200000</v>
      </c>
      <c r="AE125" s="241">
        <f t="shared" si="24"/>
        <v>0</v>
      </c>
      <c r="AF125" s="254">
        <v>180000</v>
      </c>
      <c r="AG125" s="254">
        <f t="shared" si="25"/>
        <v>20000</v>
      </c>
      <c r="AH125" s="208"/>
      <c r="AI125" s="208">
        <v>1</v>
      </c>
      <c r="AK125" s="208"/>
      <c r="AL125" s="208">
        <f t="shared" si="48"/>
        <v>1</v>
      </c>
    </row>
    <row r="126" spans="1:38" ht="50.1" customHeight="1" x14ac:dyDescent="0.25">
      <c r="A126" s="12">
        <v>1</v>
      </c>
      <c r="B126" s="3">
        <v>1</v>
      </c>
      <c r="C126" s="3">
        <v>1</v>
      </c>
      <c r="D126" s="3">
        <v>1</v>
      </c>
      <c r="E126" s="223" t="s">
        <v>1173</v>
      </c>
      <c r="F126" s="1" t="s">
        <v>98</v>
      </c>
      <c r="G126" s="65" t="s">
        <v>489</v>
      </c>
      <c r="H126" s="1" t="s">
        <v>490</v>
      </c>
      <c r="I126" s="1" t="s">
        <v>31</v>
      </c>
      <c r="J126" s="1" t="s">
        <v>35</v>
      </c>
      <c r="K126" s="8" t="s">
        <v>491</v>
      </c>
      <c r="L126" s="65" t="s">
        <v>492</v>
      </c>
      <c r="M126" s="1" t="s">
        <v>47</v>
      </c>
      <c r="N126" s="65" t="s">
        <v>59</v>
      </c>
      <c r="O126" s="3" t="s">
        <v>493</v>
      </c>
      <c r="P126" s="3">
        <v>4</v>
      </c>
      <c r="Q126" s="3">
        <v>7</v>
      </c>
      <c r="R126" s="3" t="s">
        <v>112</v>
      </c>
      <c r="S126" s="100">
        <v>200000</v>
      </c>
      <c r="T126" s="100">
        <v>200000</v>
      </c>
      <c r="U126" s="100">
        <v>200000</v>
      </c>
      <c r="V126" s="100">
        <v>200000</v>
      </c>
      <c r="W126" s="54">
        <v>200000</v>
      </c>
      <c r="X126" s="100"/>
      <c r="Y126" s="100">
        <f t="shared" si="46"/>
        <v>200000</v>
      </c>
      <c r="Z126" s="54">
        <v>200000</v>
      </c>
      <c r="AA126" s="54"/>
      <c r="AB126" s="241"/>
      <c r="AC126" s="54">
        <f t="shared" si="47"/>
        <v>200000</v>
      </c>
      <c r="AD126" s="35">
        <v>200000</v>
      </c>
      <c r="AE126" s="241">
        <f t="shared" si="24"/>
        <v>0</v>
      </c>
      <c r="AF126" s="254">
        <v>0</v>
      </c>
      <c r="AG126" s="254">
        <f t="shared" si="25"/>
        <v>200000</v>
      </c>
      <c r="AH126" s="208"/>
      <c r="AI126" s="208"/>
      <c r="AJ126" s="208">
        <v>1</v>
      </c>
      <c r="AK126" s="208"/>
      <c r="AL126" s="208">
        <f t="shared" si="48"/>
        <v>1</v>
      </c>
    </row>
    <row r="127" spans="1:38" ht="50.1" customHeight="1" x14ac:dyDescent="0.25">
      <c r="A127" s="12">
        <v>1</v>
      </c>
      <c r="B127" s="3">
        <v>1</v>
      </c>
      <c r="C127" s="3">
        <v>1</v>
      </c>
      <c r="D127" s="3">
        <v>1</v>
      </c>
      <c r="E127" s="223" t="s">
        <v>1174</v>
      </c>
      <c r="F127" s="1" t="s">
        <v>98</v>
      </c>
      <c r="G127" s="65" t="s">
        <v>494</v>
      </c>
      <c r="H127" s="1" t="s">
        <v>495</v>
      </c>
      <c r="I127" s="1" t="s">
        <v>31</v>
      </c>
      <c r="J127" s="1" t="s">
        <v>34</v>
      </c>
      <c r="K127" s="8" t="s">
        <v>388</v>
      </c>
      <c r="L127" s="65" t="s">
        <v>496</v>
      </c>
      <c r="M127" s="1" t="s">
        <v>47</v>
      </c>
      <c r="N127" s="65" t="s">
        <v>59</v>
      </c>
      <c r="O127" s="3" t="s">
        <v>497</v>
      </c>
      <c r="P127" s="3">
        <v>5</v>
      </c>
      <c r="Q127" s="3" t="s">
        <v>96</v>
      </c>
      <c r="R127" s="3" t="s">
        <v>498</v>
      </c>
      <c r="S127" s="100">
        <v>100000</v>
      </c>
      <c r="T127" s="100">
        <v>100000</v>
      </c>
      <c r="U127" s="100">
        <v>100000</v>
      </c>
      <c r="V127" s="100">
        <v>100000</v>
      </c>
      <c r="W127" s="54">
        <v>100000</v>
      </c>
      <c r="X127" s="100"/>
      <c r="Y127" s="100">
        <f t="shared" si="46"/>
        <v>100000</v>
      </c>
      <c r="Z127" s="54">
        <v>100000</v>
      </c>
      <c r="AA127" s="54"/>
      <c r="AB127" s="241"/>
      <c r="AC127" s="54">
        <f t="shared" si="47"/>
        <v>100000</v>
      </c>
      <c r="AD127" s="35">
        <v>100000</v>
      </c>
      <c r="AE127" s="241">
        <f t="shared" si="24"/>
        <v>0</v>
      </c>
      <c r="AF127" s="254">
        <v>90000</v>
      </c>
      <c r="AG127" s="254">
        <f t="shared" si="25"/>
        <v>10000</v>
      </c>
      <c r="AI127" s="208">
        <v>1</v>
      </c>
      <c r="AK127" s="208"/>
      <c r="AL127" s="208">
        <f>SUM(AI127:AK127)</f>
        <v>1</v>
      </c>
    </row>
    <row r="128" spans="1:38" ht="50.1" customHeight="1" x14ac:dyDescent="0.25">
      <c r="A128" s="12">
        <v>1</v>
      </c>
      <c r="B128" s="3">
        <v>1</v>
      </c>
      <c r="C128" s="3">
        <v>1</v>
      </c>
      <c r="D128" s="3">
        <v>1</v>
      </c>
      <c r="E128" s="223" t="s">
        <v>1175</v>
      </c>
      <c r="F128" s="1" t="s">
        <v>98</v>
      </c>
      <c r="G128" s="65" t="s">
        <v>499</v>
      </c>
      <c r="H128" s="1" t="s">
        <v>500</v>
      </c>
      <c r="I128" s="1" t="s">
        <v>32</v>
      </c>
      <c r="J128" s="1" t="s">
        <v>34</v>
      </c>
      <c r="K128" s="8" t="s">
        <v>501</v>
      </c>
      <c r="L128" s="65" t="s">
        <v>1860</v>
      </c>
      <c r="M128" s="1" t="s">
        <v>47</v>
      </c>
      <c r="N128" s="65" t="s">
        <v>59</v>
      </c>
      <c r="O128" s="3" t="s">
        <v>502</v>
      </c>
      <c r="P128" s="3">
        <v>5</v>
      </c>
      <c r="Q128" s="3">
        <v>6</v>
      </c>
      <c r="R128" s="3" t="s">
        <v>197</v>
      </c>
      <c r="S128" s="100">
        <v>100000</v>
      </c>
      <c r="T128" s="100">
        <v>100000</v>
      </c>
      <c r="U128" s="100">
        <v>100000</v>
      </c>
      <c r="V128" s="100">
        <v>100000</v>
      </c>
      <c r="W128" s="54">
        <v>100000</v>
      </c>
      <c r="X128" s="100"/>
      <c r="Y128" s="100">
        <f t="shared" si="46"/>
        <v>100000</v>
      </c>
      <c r="Z128" s="54">
        <v>100000</v>
      </c>
      <c r="AA128" s="54"/>
      <c r="AB128" s="241"/>
      <c r="AC128" s="54">
        <f t="shared" si="47"/>
        <v>100000</v>
      </c>
      <c r="AD128" s="35">
        <v>100000</v>
      </c>
      <c r="AE128" s="241">
        <f t="shared" si="24"/>
        <v>0</v>
      </c>
      <c r="AF128" s="254">
        <v>90000</v>
      </c>
      <c r="AG128" s="254">
        <f t="shared" si="25"/>
        <v>10000</v>
      </c>
      <c r="AH128" s="208"/>
      <c r="AI128" s="208">
        <v>1</v>
      </c>
      <c r="AK128" s="208"/>
      <c r="AL128" s="208">
        <f t="shared" si="48"/>
        <v>1</v>
      </c>
    </row>
    <row r="129" spans="1:38" ht="50.1" customHeight="1" x14ac:dyDescent="0.25">
      <c r="A129" s="12">
        <v>1</v>
      </c>
      <c r="B129" s="3">
        <v>1</v>
      </c>
      <c r="C129" s="3">
        <v>1</v>
      </c>
      <c r="D129" s="3">
        <v>1</v>
      </c>
      <c r="E129" s="223" t="s">
        <v>1176</v>
      </c>
      <c r="F129" s="1" t="s">
        <v>98</v>
      </c>
      <c r="G129" s="65" t="s">
        <v>503</v>
      </c>
      <c r="H129" s="1" t="s">
        <v>504</v>
      </c>
      <c r="I129" s="1" t="s">
        <v>32</v>
      </c>
      <c r="J129" s="1" t="s">
        <v>34</v>
      </c>
      <c r="K129" s="8" t="s">
        <v>505</v>
      </c>
      <c r="L129" s="65" t="s">
        <v>506</v>
      </c>
      <c r="M129" s="1" t="s">
        <v>47</v>
      </c>
      <c r="N129" s="65" t="s">
        <v>59</v>
      </c>
      <c r="O129" s="3" t="s">
        <v>507</v>
      </c>
      <c r="P129" s="26" t="s">
        <v>508</v>
      </c>
      <c r="Q129" s="3">
        <v>1</v>
      </c>
      <c r="R129" s="3" t="s">
        <v>509</v>
      </c>
      <c r="S129" s="100">
        <v>390000</v>
      </c>
      <c r="T129" s="100">
        <v>100000</v>
      </c>
      <c r="U129" s="100">
        <v>100000</v>
      </c>
      <c r="V129" s="100">
        <v>100000</v>
      </c>
      <c r="W129" s="54">
        <v>100000</v>
      </c>
      <c r="X129" s="100"/>
      <c r="Y129" s="100">
        <f t="shared" si="46"/>
        <v>100000</v>
      </c>
      <c r="Z129" s="54">
        <v>100000</v>
      </c>
      <c r="AA129" s="54"/>
      <c r="AB129" s="241"/>
      <c r="AC129" s="54">
        <f t="shared" si="47"/>
        <v>100000</v>
      </c>
      <c r="AD129" s="35">
        <v>100000</v>
      </c>
      <c r="AE129" s="241">
        <f t="shared" si="24"/>
        <v>0</v>
      </c>
      <c r="AF129" s="254">
        <v>90000</v>
      </c>
      <c r="AG129" s="254">
        <f t="shared" si="25"/>
        <v>10000</v>
      </c>
      <c r="AH129" s="208"/>
      <c r="AI129" s="208">
        <v>1</v>
      </c>
      <c r="AK129" s="208"/>
      <c r="AL129" s="208">
        <f t="shared" si="48"/>
        <v>1</v>
      </c>
    </row>
    <row r="130" spans="1:38" ht="50.1" customHeight="1" x14ac:dyDescent="0.25">
      <c r="A130" s="12">
        <v>1</v>
      </c>
      <c r="B130" s="3">
        <v>1</v>
      </c>
      <c r="C130" s="3">
        <v>1</v>
      </c>
      <c r="D130" s="3">
        <v>1</v>
      </c>
      <c r="E130" s="223" t="s">
        <v>1177</v>
      </c>
      <c r="F130" s="1" t="s">
        <v>98</v>
      </c>
      <c r="G130" s="65" t="s">
        <v>510</v>
      </c>
      <c r="H130" s="1" t="s">
        <v>511</v>
      </c>
      <c r="I130" s="1" t="s">
        <v>32</v>
      </c>
      <c r="J130" s="1" t="s">
        <v>34</v>
      </c>
      <c r="K130" s="8" t="s">
        <v>512</v>
      </c>
      <c r="L130" s="65" t="s">
        <v>513</v>
      </c>
      <c r="M130" s="1" t="s">
        <v>47</v>
      </c>
      <c r="N130" s="65" t="s">
        <v>59</v>
      </c>
      <c r="O130" s="3" t="s">
        <v>514</v>
      </c>
      <c r="P130" s="3">
        <v>5</v>
      </c>
      <c r="Q130" s="3">
        <v>6</v>
      </c>
      <c r="R130" s="3" t="s">
        <v>249</v>
      </c>
      <c r="S130" s="100">
        <v>100000</v>
      </c>
      <c r="T130" s="100">
        <v>100000</v>
      </c>
      <c r="U130" s="100">
        <v>100000</v>
      </c>
      <c r="V130" s="100">
        <v>100000</v>
      </c>
      <c r="W130" s="54">
        <v>100000</v>
      </c>
      <c r="X130" s="100"/>
      <c r="Y130" s="100">
        <f t="shared" si="46"/>
        <v>100000</v>
      </c>
      <c r="Z130" s="54">
        <v>100000</v>
      </c>
      <c r="AA130" s="54"/>
      <c r="AB130" s="241"/>
      <c r="AC130" s="54">
        <f t="shared" si="47"/>
        <v>100000</v>
      </c>
      <c r="AD130" s="35">
        <v>100000</v>
      </c>
      <c r="AE130" s="241">
        <f t="shared" si="24"/>
        <v>0</v>
      </c>
      <c r="AF130" s="254">
        <v>90000</v>
      </c>
      <c r="AG130" s="254">
        <f t="shared" si="25"/>
        <v>10000</v>
      </c>
      <c r="AH130" s="208"/>
      <c r="AI130" s="208">
        <v>1</v>
      </c>
      <c r="AK130" s="208"/>
      <c r="AL130" s="208">
        <f t="shared" si="48"/>
        <v>1</v>
      </c>
    </row>
    <row r="131" spans="1:38" ht="50.1" customHeight="1" x14ac:dyDescent="0.25">
      <c r="A131" s="12">
        <v>1</v>
      </c>
      <c r="B131" s="3">
        <v>1</v>
      </c>
      <c r="C131" s="3">
        <v>1</v>
      </c>
      <c r="D131" s="3">
        <v>1</v>
      </c>
      <c r="E131" s="223" t="s">
        <v>1178</v>
      </c>
      <c r="F131" s="1" t="s">
        <v>98</v>
      </c>
      <c r="G131" s="65" t="s">
        <v>515</v>
      </c>
      <c r="H131" s="1" t="s">
        <v>516</v>
      </c>
      <c r="I131" s="1" t="s">
        <v>32</v>
      </c>
      <c r="J131" s="1" t="s">
        <v>34</v>
      </c>
      <c r="K131" s="8" t="s">
        <v>517</v>
      </c>
      <c r="L131" s="65" t="s">
        <v>518</v>
      </c>
      <c r="M131" s="1" t="s">
        <v>47</v>
      </c>
      <c r="N131" s="65" t="s">
        <v>59</v>
      </c>
      <c r="O131" s="3" t="s">
        <v>519</v>
      </c>
      <c r="P131" s="3">
        <v>3</v>
      </c>
      <c r="Q131" s="3">
        <v>1</v>
      </c>
      <c r="R131" s="3" t="s">
        <v>520</v>
      </c>
      <c r="S131" s="100">
        <v>100000</v>
      </c>
      <c r="T131" s="100">
        <v>100000</v>
      </c>
      <c r="U131" s="100">
        <v>100000</v>
      </c>
      <c r="V131" s="100">
        <v>100000</v>
      </c>
      <c r="W131" s="54">
        <v>100000</v>
      </c>
      <c r="X131" s="100"/>
      <c r="Y131" s="100">
        <f t="shared" si="46"/>
        <v>100000</v>
      </c>
      <c r="Z131" s="54">
        <v>100000</v>
      </c>
      <c r="AA131" s="54"/>
      <c r="AB131" s="241"/>
      <c r="AC131" s="54">
        <f t="shared" si="47"/>
        <v>100000</v>
      </c>
      <c r="AD131" s="35">
        <v>100000</v>
      </c>
      <c r="AE131" s="241">
        <f t="shared" si="24"/>
        <v>0</v>
      </c>
      <c r="AF131" s="254">
        <v>0</v>
      </c>
      <c r="AG131" s="254">
        <f t="shared" si="25"/>
        <v>100000</v>
      </c>
      <c r="AH131" s="208"/>
      <c r="AI131" s="208">
        <v>1</v>
      </c>
      <c r="AK131" s="208"/>
      <c r="AL131" s="208">
        <f t="shared" si="48"/>
        <v>1</v>
      </c>
    </row>
    <row r="132" spans="1:38" ht="50.1" customHeight="1" x14ac:dyDescent="0.25">
      <c r="A132" s="12">
        <v>1</v>
      </c>
      <c r="B132" s="3">
        <v>1</v>
      </c>
      <c r="C132" s="3">
        <v>1</v>
      </c>
      <c r="D132" s="3">
        <v>1</v>
      </c>
      <c r="E132" s="223" t="s">
        <v>1179</v>
      </c>
      <c r="F132" s="1" t="s">
        <v>98</v>
      </c>
      <c r="G132" s="65" t="s">
        <v>522</v>
      </c>
      <c r="H132" s="1" t="s">
        <v>523</v>
      </c>
      <c r="I132" s="1" t="s">
        <v>32</v>
      </c>
      <c r="J132" s="1" t="s">
        <v>34</v>
      </c>
      <c r="K132" s="8" t="s">
        <v>524</v>
      </c>
      <c r="L132" s="65" t="s">
        <v>525</v>
      </c>
      <c r="M132" s="1" t="s">
        <v>47</v>
      </c>
      <c r="N132" s="65" t="s">
        <v>59</v>
      </c>
      <c r="O132" s="3" t="s">
        <v>526</v>
      </c>
      <c r="P132" s="3">
        <v>10</v>
      </c>
      <c r="Q132" s="3">
        <v>3</v>
      </c>
      <c r="R132" s="3" t="s">
        <v>527</v>
      </c>
      <c r="S132" s="100">
        <v>100000</v>
      </c>
      <c r="T132" s="100">
        <v>100000</v>
      </c>
      <c r="U132" s="100">
        <v>100000</v>
      </c>
      <c r="V132" s="100">
        <v>100000</v>
      </c>
      <c r="W132" s="54">
        <v>100000</v>
      </c>
      <c r="X132" s="100"/>
      <c r="Y132" s="100">
        <f t="shared" si="46"/>
        <v>100000</v>
      </c>
      <c r="Z132" s="54">
        <v>100000</v>
      </c>
      <c r="AA132" s="54"/>
      <c r="AB132" s="241"/>
      <c r="AC132" s="54">
        <f t="shared" si="47"/>
        <v>100000</v>
      </c>
      <c r="AD132" s="35">
        <v>100000</v>
      </c>
      <c r="AE132" s="241">
        <f t="shared" si="24"/>
        <v>0</v>
      </c>
      <c r="AF132" s="254">
        <v>90000</v>
      </c>
      <c r="AG132" s="254">
        <f t="shared" si="25"/>
        <v>10000</v>
      </c>
      <c r="AH132" s="208"/>
      <c r="AI132" s="208">
        <v>1</v>
      </c>
      <c r="AK132" s="208"/>
      <c r="AL132" s="208">
        <f t="shared" si="48"/>
        <v>1</v>
      </c>
    </row>
    <row r="133" spans="1:38" ht="50.1" customHeight="1" x14ac:dyDescent="0.25">
      <c r="A133" s="12">
        <v>1</v>
      </c>
      <c r="B133" s="3">
        <v>1</v>
      </c>
      <c r="C133" s="3">
        <v>1</v>
      </c>
      <c r="D133" s="3">
        <v>1</v>
      </c>
      <c r="E133" s="223" t="s">
        <v>1180</v>
      </c>
      <c r="F133" s="1" t="s">
        <v>98</v>
      </c>
      <c r="G133" s="65" t="s">
        <v>528</v>
      </c>
      <c r="H133" s="1" t="s">
        <v>529</v>
      </c>
      <c r="I133" s="1" t="s">
        <v>32</v>
      </c>
      <c r="J133" s="1" t="s">
        <v>34</v>
      </c>
      <c r="K133" s="8" t="s">
        <v>530</v>
      </c>
      <c r="L133" s="65" t="s">
        <v>531</v>
      </c>
      <c r="M133" s="1" t="s">
        <v>47</v>
      </c>
      <c r="N133" s="65" t="s">
        <v>59</v>
      </c>
      <c r="O133" s="3" t="s">
        <v>532</v>
      </c>
      <c r="P133" s="3" t="s">
        <v>533</v>
      </c>
      <c r="Q133" s="3">
        <v>8</v>
      </c>
      <c r="R133" s="3" t="s">
        <v>358</v>
      </c>
      <c r="S133" s="100">
        <v>200000</v>
      </c>
      <c r="T133" s="100">
        <v>100000</v>
      </c>
      <c r="U133" s="100">
        <v>100000</v>
      </c>
      <c r="V133" s="100">
        <v>100000</v>
      </c>
      <c r="W133" s="54">
        <v>100000</v>
      </c>
      <c r="X133" s="100"/>
      <c r="Y133" s="100">
        <f t="shared" si="46"/>
        <v>100000</v>
      </c>
      <c r="Z133" s="54">
        <v>100000</v>
      </c>
      <c r="AA133" s="54"/>
      <c r="AB133" s="241"/>
      <c r="AC133" s="54">
        <f t="shared" si="47"/>
        <v>100000</v>
      </c>
      <c r="AD133" s="35">
        <v>100000</v>
      </c>
      <c r="AE133" s="241">
        <f t="shared" si="24"/>
        <v>0</v>
      </c>
      <c r="AF133" s="254">
        <v>90000</v>
      </c>
      <c r="AG133" s="254">
        <f t="shared" si="25"/>
        <v>10000</v>
      </c>
      <c r="AH133" s="208"/>
      <c r="AI133" s="208">
        <v>1</v>
      </c>
      <c r="AK133" s="208"/>
      <c r="AL133" s="208">
        <f t="shared" si="48"/>
        <v>1</v>
      </c>
    </row>
    <row r="134" spans="1:38" ht="50.1" customHeight="1" x14ac:dyDescent="0.25">
      <c r="A134" s="12">
        <v>1</v>
      </c>
      <c r="B134" s="3">
        <v>1</v>
      </c>
      <c r="C134" s="3">
        <v>1</v>
      </c>
      <c r="D134" s="3">
        <v>1</v>
      </c>
      <c r="E134" s="223" t="s">
        <v>1181</v>
      </c>
      <c r="F134" s="1" t="s">
        <v>98</v>
      </c>
      <c r="G134" s="65" t="s">
        <v>534</v>
      </c>
      <c r="H134" s="1" t="s">
        <v>535</v>
      </c>
      <c r="I134" s="1" t="s">
        <v>32</v>
      </c>
      <c r="J134" s="1" t="s">
        <v>34</v>
      </c>
      <c r="K134" s="8" t="s">
        <v>536</v>
      </c>
      <c r="L134" s="65" t="s">
        <v>537</v>
      </c>
      <c r="M134" s="1" t="s">
        <v>47</v>
      </c>
      <c r="N134" s="65" t="s">
        <v>59</v>
      </c>
      <c r="O134" s="3" t="s">
        <v>514</v>
      </c>
      <c r="P134" s="3">
        <v>5</v>
      </c>
      <c r="Q134" s="3">
        <v>1</v>
      </c>
      <c r="R134" s="3" t="s">
        <v>509</v>
      </c>
      <c r="S134" s="100">
        <v>100000</v>
      </c>
      <c r="T134" s="100">
        <v>100000</v>
      </c>
      <c r="U134" s="100">
        <v>100000</v>
      </c>
      <c r="V134" s="100">
        <v>100000</v>
      </c>
      <c r="W134" s="54">
        <v>100000</v>
      </c>
      <c r="X134" s="100"/>
      <c r="Y134" s="100">
        <f t="shared" si="46"/>
        <v>100000</v>
      </c>
      <c r="Z134" s="54">
        <v>100000</v>
      </c>
      <c r="AA134" s="54"/>
      <c r="AB134" s="241">
        <v>-100000</v>
      </c>
      <c r="AC134" s="54">
        <f t="shared" si="47"/>
        <v>0</v>
      </c>
      <c r="AD134" s="35">
        <v>0</v>
      </c>
      <c r="AE134" s="241">
        <f t="shared" si="24"/>
        <v>0</v>
      </c>
      <c r="AF134" s="254">
        <v>0</v>
      </c>
      <c r="AG134" s="254">
        <f t="shared" si="25"/>
        <v>0</v>
      </c>
      <c r="AH134" s="208"/>
      <c r="AI134" s="208"/>
      <c r="AK134" s="208">
        <v>1</v>
      </c>
      <c r="AL134" s="208">
        <f>SUM(AH134:AK134)</f>
        <v>1</v>
      </c>
    </row>
    <row r="135" spans="1:38" ht="50.1" customHeight="1" x14ac:dyDescent="0.25">
      <c r="A135" s="12">
        <v>1</v>
      </c>
      <c r="B135" s="3">
        <v>1</v>
      </c>
      <c r="C135" s="3">
        <v>1</v>
      </c>
      <c r="D135" s="3">
        <v>1</v>
      </c>
      <c r="E135" s="223" t="s">
        <v>1182</v>
      </c>
      <c r="F135" s="1" t="s">
        <v>98</v>
      </c>
      <c r="G135" s="65" t="s">
        <v>538</v>
      </c>
      <c r="H135" s="1" t="s">
        <v>539</v>
      </c>
      <c r="I135" s="1" t="s">
        <v>31</v>
      </c>
      <c r="J135" s="1" t="s">
        <v>35</v>
      </c>
      <c r="K135" s="8" t="s">
        <v>271</v>
      </c>
      <c r="L135" s="65" t="s">
        <v>540</v>
      </c>
      <c r="M135" s="1" t="s">
        <v>47</v>
      </c>
      <c r="N135" s="65" t="s">
        <v>59</v>
      </c>
      <c r="O135" s="2">
        <v>2500</v>
      </c>
      <c r="P135" s="3">
        <v>5</v>
      </c>
      <c r="Q135" s="3">
        <v>6</v>
      </c>
      <c r="R135" s="3" t="s">
        <v>390</v>
      </c>
      <c r="S135" s="100">
        <v>244000</v>
      </c>
      <c r="T135" s="100">
        <v>250000</v>
      </c>
      <c r="U135" s="100">
        <v>244000</v>
      </c>
      <c r="V135" s="100">
        <v>244000</v>
      </c>
      <c r="W135" s="54">
        <v>244000</v>
      </c>
      <c r="X135" s="100"/>
      <c r="Y135" s="100">
        <f t="shared" si="46"/>
        <v>244000</v>
      </c>
      <c r="Z135" s="54">
        <v>244000</v>
      </c>
      <c r="AA135" s="54"/>
      <c r="AB135" s="241"/>
      <c r="AC135" s="54">
        <f t="shared" si="47"/>
        <v>244000</v>
      </c>
      <c r="AD135" s="35">
        <v>219600</v>
      </c>
      <c r="AE135" s="241">
        <f t="shared" si="24"/>
        <v>24400</v>
      </c>
      <c r="AF135" s="254">
        <v>219600</v>
      </c>
      <c r="AG135" s="254">
        <f t="shared" si="25"/>
        <v>0</v>
      </c>
      <c r="AH135" s="208">
        <v>1</v>
      </c>
      <c r="AI135" s="208"/>
      <c r="AK135" s="208"/>
      <c r="AL135" s="208">
        <f t="shared" si="48"/>
        <v>1</v>
      </c>
    </row>
    <row r="136" spans="1:38" ht="50.1" customHeight="1" x14ac:dyDescent="0.25">
      <c r="A136" s="12">
        <v>1</v>
      </c>
      <c r="B136" s="3">
        <v>1</v>
      </c>
      <c r="C136" s="3">
        <v>1</v>
      </c>
      <c r="D136" s="3">
        <v>1</v>
      </c>
      <c r="E136" s="223" t="s">
        <v>1183</v>
      </c>
      <c r="F136" s="1" t="s">
        <v>98</v>
      </c>
      <c r="G136" s="65" t="s">
        <v>541</v>
      </c>
      <c r="H136" s="1" t="s">
        <v>542</v>
      </c>
      <c r="I136" s="1" t="s">
        <v>31</v>
      </c>
      <c r="J136" s="1" t="s">
        <v>35</v>
      </c>
      <c r="K136" s="8" t="s">
        <v>543</v>
      </c>
      <c r="L136" s="65" t="s">
        <v>544</v>
      </c>
      <c r="M136" s="1" t="s">
        <v>47</v>
      </c>
      <c r="N136" s="65" t="s">
        <v>59</v>
      </c>
      <c r="O136" s="3" t="s">
        <v>545</v>
      </c>
      <c r="P136" s="3">
        <v>50</v>
      </c>
      <c r="Q136" s="3" t="s">
        <v>93</v>
      </c>
      <c r="R136" s="3" t="s">
        <v>546</v>
      </c>
      <c r="S136" s="100">
        <v>250000</v>
      </c>
      <c r="T136" s="100">
        <v>250000</v>
      </c>
      <c r="U136" s="100">
        <v>250000</v>
      </c>
      <c r="V136" s="100">
        <v>250000</v>
      </c>
      <c r="W136" s="54">
        <v>250000</v>
      </c>
      <c r="X136" s="100"/>
      <c r="Y136" s="100">
        <f t="shared" si="46"/>
        <v>250000</v>
      </c>
      <c r="Z136" s="54">
        <v>250000</v>
      </c>
      <c r="AA136" s="54"/>
      <c r="AB136" s="241"/>
      <c r="AC136" s="54">
        <f t="shared" si="47"/>
        <v>250000</v>
      </c>
      <c r="AD136" s="35">
        <v>250000</v>
      </c>
      <c r="AE136" s="241">
        <f t="shared" si="24"/>
        <v>0</v>
      </c>
      <c r="AF136" s="254">
        <v>225000</v>
      </c>
      <c r="AG136" s="254">
        <f t="shared" si="25"/>
        <v>25000</v>
      </c>
      <c r="AH136" s="208"/>
      <c r="AI136" s="208">
        <v>1</v>
      </c>
      <c r="AK136" s="208"/>
      <c r="AL136" s="208">
        <f t="shared" si="48"/>
        <v>1</v>
      </c>
    </row>
    <row r="137" spans="1:38" ht="50.1" customHeight="1" x14ac:dyDescent="0.25">
      <c r="A137" s="12">
        <v>1</v>
      </c>
      <c r="B137" s="3">
        <v>1</v>
      </c>
      <c r="C137" s="3">
        <v>1</v>
      </c>
      <c r="D137" s="3">
        <v>1</v>
      </c>
      <c r="E137" s="223" t="s">
        <v>1184</v>
      </c>
      <c r="F137" s="1" t="s">
        <v>98</v>
      </c>
      <c r="G137" s="65" t="s">
        <v>547</v>
      </c>
      <c r="H137" s="1" t="s">
        <v>548</v>
      </c>
      <c r="I137" s="1" t="s">
        <v>31</v>
      </c>
      <c r="J137" s="1" t="s">
        <v>43</v>
      </c>
      <c r="K137" s="8" t="s">
        <v>521</v>
      </c>
      <c r="L137" s="65" t="s">
        <v>549</v>
      </c>
      <c r="M137" s="1" t="s">
        <v>45</v>
      </c>
      <c r="N137" s="65" t="s">
        <v>59</v>
      </c>
      <c r="O137" s="3">
        <v>100</v>
      </c>
      <c r="P137" s="3">
        <v>20</v>
      </c>
      <c r="Q137" s="3" t="s">
        <v>87</v>
      </c>
      <c r="R137" s="3" t="s">
        <v>155</v>
      </c>
      <c r="S137" s="100">
        <v>2000000</v>
      </c>
      <c r="T137" s="100">
        <v>2000000</v>
      </c>
      <c r="U137" s="100">
        <v>2000000</v>
      </c>
      <c r="V137" s="100">
        <v>2000000</v>
      </c>
      <c r="W137" s="54">
        <v>2000000</v>
      </c>
      <c r="X137" s="100"/>
      <c r="Y137" s="100">
        <f t="shared" si="46"/>
        <v>2000000</v>
      </c>
      <c r="Z137" s="54">
        <v>2000000</v>
      </c>
      <c r="AA137" s="54"/>
      <c r="AB137" s="241"/>
      <c r="AC137" s="54">
        <f t="shared" si="47"/>
        <v>2000000</v>
      </c>
      <c r="AD137" s="35">
        <v>2000000</v>
      </c>
      <c r="AE137" s="241">
        <f t="shared" si="24"/>
        <v>0</v>
      </c>
      <c r="AF137" s="254">
        <v>1800000</v>
      </c>
      <c r="AG137" s="254">
        <f t="shared" si="25"/>
        <v>200000</v>
      </c>
      <c r="AI137" s="208">
        <v>1</v>
      </c>
      <c r="AJ137" s="208"/>
      <c r="AK137" s="208"/>
      <c r="AL137" s="208">
        <f>SUM(AI137:AK137)</f>
        <v>1</v>
      </c>
    </row>
    <row r="138" spans="1:38" ht="50.1" customHeight="1" x14ac:dyDescent="0.25">
      <c r="A138" s="12">
        <v>1</v>
      </c>
      <c r="B138" s="3">
        <v>1</v>
      </c>
      <c r="C138" s="3">
        <v>1</v>
      </c>
      <c r="D138" s="3">
        <v>1</v>
      </c>
      <c r="E138" s="223" t="s">
        <v>1185</v>
      </c>
      <c r="F138" s="1" t="s">
        <v>98</v>
      </c>
      <c r="G138" s="65" t="s">
        <v>551</v>
      </c>
      <c r="H138" s="1" t="s">
        <v>552</v>
      </c>
      <c r="I138" s="1" t="s">
        <v>31</v>
      </c>
      <c r="J138" s="1" t="s">
        <v>35</v>
      </c>
      <c r="K138" s="8" t="s">
        <v>553</v>
      </c>
      <c r="L138" s="65" t="s">
        <v>554</v>
      </c>
      <c r="M138" s="1" t="s">
        <v>51</v>
      </c>
      <c r="N138" s="65" t="s">
        <v>59</v>
      </c>
      <c r="O138" s="3" t="s">
        <v>514</v>
      </c>
      <c r="P138" s="3">
        <v>15</v>
      </c>
      <c r="Q138" s="3">
        <v>11</v>
      </c>
      <c r="R138" s="3" t="s">
        <v>117</v>
      </c>
      <c r="S138" s="100">
        <v>189000</v>
      </c>
      <c r="T138" s="100">
        <v>200000</v>
      </c>
      <c r="U138" s="100">
        <v>189000</v>
      </c>
      <c r="V138" s="100">
        <v>189000</v>
      </c>
      <c r="W138" s="54">
        <v>189000</v>
      </c>
      <c r="X138" s="100"/>
      <c r="Y138" s="100">
        <f t="shared" si="46"/>
        <v>189000</v>
      </c>
      <c r="Z138" s="54">
        <v>189000</v>
      </c>
      <c r="AA138" s="54"/>
      <c r="AB138" s="241"/>
      <c r="AC138" s="54">
        <f t="shared" si="47"/>
        <v>189000</v>
      </c>
      <c r="AD138" s="35">
        <v>189000</v>
      </c>
      <c r="AE138" s="241">
        <f t="shared" si="24"/>
        <v>0</v>
      </c>
      <c r="AF138" s="254">
        <v>170100</v>
      </c>
      <c r="AG138" s="254">
        <f t="shared" si="25"/>
        <v>18900</v>
      </c>
      <c r="AH138" s="208">
        <v>1</v>
      </c>
      <c r="AI138" s="208"/>
      <c r="AK138" s="208"/>
      <c r="AL138" s="208">
        <f>SUM(AH138:AK138)</f>
        <v>1</v>
      </c>
    </row>
    <row r="139" spans="1:38" ht="50.1" customHeight="1" x14ac:dyDescent="0.25">
      <c r="A139" s="12">
        <v>1</v>
      </c>
      <c r="B139" s="3">
        <v>1</v>
      </c>
      <c r="C139" s="3">
        <v>1</v>
      </c>
      <c r="D139" s="3">
        <v>1</v>
      </c>
      <c r="E139" s="223" t="s">
        <v>1186</v>
      </c>
      <c r="F139" s="1" t="s">
        <v>98</v>
      </c>
      <c r="G139" s="65" t="s">
        <v>555</v>
      </c>
      <c r="H139" s="1" t="s">
        <v>556</v>
      </c>
      <c r="I139" s="1" t="s">
        <v>31</v>
      </c>
      <c r="J139" s="1" t="s">
        <v>35</v>
      </c>
      <c r="K139" s="8" t="s">
        <v>557</v>
      </c>
      <c r="L139" s="65" t="s">
        <v>1519</v>
      </c>
      <c r="M139" s="1" t="s">
        <v>47</v>
      </c>
      <c r="N139" s="65" t="s">
        <v>59</v>
      </c>
      <c r="O139" s="3" t="s">
        <v>550</v>
      </c>
      <c r="P139" s="3">
        <v>15</v>
      </c>
      <c r="Q139" s="3">
        <v>7</v>
      </c>
      <c r="R139" s="3" t="s">
        <v>477</v>
      </c>
      <c r="S139" s="100">
        <v>250000</v>
      </c>
      <c r="T139" s="100">
        <v>200000</v>
      </c>
      <c r="U139" s="100">
        <v>200000</v>
      </c>
      <c r="V139" s="100">
        <v>200000</v>
      </c>
      <c r="W139" s="54">
        <v>200000</v>
      </c>
      <c r="X139" s="100"/>
      <c r="Y139" s="100">
        <f t="shared" si="46"/>
        <v>200000</v>
      </c>
      <c r="Z139" s="54">
        <v>200000</v>
      </c>
      <c r="AA139" s="54"/>
      <c r="AB139" s="241"/>
      <c r="AC139" s="54">
        <f t="shared" si="47"/>
        <v>200000</v>
      </c>
      <c r="AD139" s="35">
        <v>200000</v>
      </c>
      <c r="AE139" s="241">
        <f t="shared" ref="AE139:AE202" si="49">+AC139-AD139</f>
        <v>0</v>
      </c>
      <c r="AF139" s="254">
        <v>180000</v>
      </c>
      <c r="AG139" s="254">
        <f t="shared" ref="AG139:AG202" si="50">+AD139-AF139</f>
        <v>20000</v>
      </c>
      <c r="AH139" s="208"/>
      <c r="AI139" s="208">
        <v>1</v>
      </c>
      <c r="AK139" s="208"/>
      <c r="AL139" s="208">
        <f t="shared" si="48"/>
        <v>1</v>
      </c>
    </row>
    <row r="140" spans="1:38" ht="50.1" customHeight="1" x14ac:dyDescent="0.25">
      <c r="A140" s="12">
        <v>1</v>
      </c>
      <c r="B140" s="3">
        <v>1</v>
      </c>
      <c r="C140" s="3">
        <v>1</v>
      </c>
      <c r="D140" s="3">
        <v>1</v>
      </c>
      <c r="E140" s="223" t="s">
        <v>1187</v>
      </c>
      <c r="F140" s="1" t="s">
        <v>98</v>
      </c>
      <c r="G140" s="65" t="s">
        <v>558</v>
      </c>
      <c r="H140" s="1" t="s">
        <v>559</v>
      </c>
      <c r="I140" s="1" t="s">
        <v>31</v>
      </c>
      <c r="J140" s="1" t="s">
        <v>34</v>
      </c>
      <c r="K140" s="27" t="s">
        <v>1641</v>
      </c>
      <c r="L140" s="65" t="s">
        <v>560</v>
      </c>
      <c r="M140" s="1" t="s">
        <v>47</v>
      </c>
      <c r="N140" s="65" t="s">
        <v>59</v>
      </c>
      <c r="O140" s="3" t="s">
        <v>561</v>
      </c>
      <c r="P140" s="3">
        <v>5</v>
      </c>
      <c r="Q140" s="3" t="s">
        <v>92</v>
      </c>
      <c r="R140" s="3" t="s">
        <v>562</v>
      </c>
      <c r="S140" s="100">
        <v>100000</v>
      </c>
      <c r="T140" s="100">
        <v>100000</v>
      </c>
      <c r="U140" s="100">
        <v>100000</v>
      </c>
      <c r="V140" s="100">
        <v>100000</v>
      </c>
      <c r="W140" s="54">
        <v>100000</v>
      </c>
      <c r="X140" s="100"/>
      <c r="Y140" s="100">
        <f t="shared" si="46"/>
        <v>100000</v>
      </c>
      <c r="Z140" s="54">
        <v>100000</v>
      </c>
      <c r="AA140" s="54"/>
      <c r="AB140" s="241"/>
      <c r="AC140" s="54">
        <f t="shared" si="47"/>
        <v>100000</v>
      </c>
      <c r="AD140" s="35">
        <v>100000</v>
      </c>
      <c r="AE140" s="241">
        <f t="shared" si="49"/>
        <v>0</v>
      </c>
      <c r="AF140" s="254">
        <v>90000</v>
      </c>
      <c r="AG140" s="254">
        <f t="shared" si="50"/>
        <v>10000</v>
      </c>
      <c r="AH140" s="208"/>
      <c r="AI140" s="208">
        <v>1</v>
      </c>
      <c r="AK140" s="208"/>
      <c r="AL140" s="208">
        <f t="shared" si="48"/>
        <v>1</v>
      </c>
    </row>
    <row r="141" spans="1:38" ht="50.1" customHeight="1" x14ac:dyDescent="0.25">
      <c r="A141" s="12">
        <v>1</v>
      </c>
      <c r="B141" s="3">
        <v>1</v>
      </c>
      <c r="C141" s="3">
        <v>1</v>
      </c>
      <c r="D141" s="3">
        <v>1</v>
      </c>
      <c r="E141" s="223" t="s">
        <v>1188</v>
      </c>
      <c r="F141" s="1" t="s">
        <v>98</v>
      </c>
      <c r="G141" s="65" t="s">
        <v>568</v>
      </c>
      <c r="H141" s="1" t="s">
        <v>569</v>
      </c>
      <c r="I141" s="1" t="s">
        <v>31</v>
      </c>
      <c r="J141" s="1" t="s">
        <v>34</v>
      </c>
      <c r="K141" s="8" t="s">
        <v>570</v>
      </c>
      <c r="L141" s="65" t="s">
        <v>1340</v>
      </c>
      <c r="M141" s="1" t="s">
        <v>45</v>
      </c>
      <c r="N141" s="65" t="s">
        <v>59</v>
      </c>
      <c r="O141" s="3" t="s">
        <v>571</v>
      </c>
      <c r="P141" s="3">
        <v>15</v>
      </c>
      <c r="Q141" s="3" t="s">
        <v>87</v>
      </c>
      <c r="R141" s="3" t="s">
        <v>155</v>
      </c>
      <c r="S141" s="100">
        <v>100000</v>
      </c>
      <c r="T141" s="100">
        <v>100000</v>
      </c>
      <c r="U141" s="100">
        <v>100000</v>
      </c>
      <c r="V141" s="100">
        <v>100000</v>
      </c>
      <c r="W141" s="54">
        <v>100000</v>
      </c>
      <c r="X141" s="100"/>
      <c r="Y141" s="100">
        <f t="shared" si="46"/>
        <v>100000</v>
      </c>
      <c r="Z141" s="54">
        <v>100000</v>
      </c>
      <c r="AA141" s="54"/>
      <c r="AB141" s="241">
        <v>-100000</v>
      </c>
      <c r="AC141" s="54">
        <f t="shared" si="47"/>
        <v>0</v>
      </c>
      <c r="AD141" s="35">
        <v>0</v>
      </c>
      <c r="AE141" s="241">
        <f t="shared" si="49"/>
        <v>0</v>
      </c>
      <c r="AF141" s="254">
        <v>0</v>
      </c>
      <c r="AG141" s="254">
        <f t="shared" si="50"/>
        <v>0</v>
      </c>
      <c r="AH141" s="208"/>
      <c r="AI141" s="208"/>
      <c r="AK141" s="208">
        <v>1</v>
      </c>
      <c r="AL141" s="208">
        <f>SUM(AH141:AK141)</f>
        <v>1</v>
      </c>
    </row>
    <row r="142" spans="1:38" ht="50.1" customHeight="1" x14ac:dyDescent="0.25">
      <c r="A142" s="12">
        <v>1</v>
      </c>
      <c r="B142" s="3">
        <v>1</v>
      </c>
      <c r="C142" s="3">
        <v>1</v>
      </c>
      <c r="D142" s="3">
        <v>1</v>
      </c>
      <c r="E142" s="223" t="s">
        <v>1189</v>
      </c>
      <c r="F142" s="1" t="s">
        <v>98</v>
      </c>
      <c r="G142" s="65" t="s">
        <v>563</v>
      </c>
      <c r="H142" s="1" t="s">
        <v>564</v>
      </c>
      <c r="I142" s="1" t="s">
        <v>31</v>
      </c>
      <c r="J142" s="1" t="s">
        <v>34</v>
      </c>
      <c r="K142" s="8" t="s">
        <v>565</v>
      </c>
      <c r="L142" s="65" t="s">
        <v>566</v>
      </c>
      <c r="M142" s="1" t="s">
        <v>47</v>
      </c>
      <c r="N142" s="65" t="s">
        <v>59</v>
      </c>
      <c r="O142" s="2" t="s">
        <v>567</v>
      </c>
      <c r="P142" s="3">
        <v>5</v>
      </c>
      <c r="Q142" s="3" t="s">
        <v>92</v>
      </c>
      <c r="R142" s="3" t="s">
        <v>562</v>
      </c>
      <c r="S142" s="100">
        <v>100000</v>
      </c>
      <c r="T142" s="100">
        <v>100000</v>
      </c>
      <c r="U142" s="100">
        <v>100000</v>
      </c>
      <c r="V142" s="100">
        <v>100000</v>
      </c>
      <c r="W142" s="54">
        <v>100000</v>
      </c>
      <c r="X142" s="100"/>
      <c r="Y142" s="100">
        <f t="shared" si="46"/>
        <v>100000</v>
      </c>
      <c r="Z142" s="54">
        <v>100000</v>
      </c>
      <c r="AA142" s="54"/>
      <c r="AB142" s="241"/>
      <c r="AC142" s="54">
        <f t="shared" si="47"/>
        <v>100000</v>
      </c>
      <c r="AD142" s="35">
        <v>100000</v>
      </c>
      <c r="AE142" s="241">
        <f t="shared" si="49"/>
        <v>0</v>
      </c>
      <c r="AF142" s="254">
        <v>90000</v>
      </c>
      <c r="AG142" s="254">
        <f t="shared" si="50"/>
        <v>10000</v>
      </c>
      <c r="AH142" s="208"/>
      <c r="AI142" s="208">
        <v>1</v>
      </c>
      <c r="AK142" s="208"/>
      <c r="AL142" s="208">
        <f t="shared" si="48"/>
        <v>1</v>
      </c>
    </row>
    <row r="143" spans="1:38" ht="50.1" customHeight="1" x14ac:dyDescent="0.25">
      <c r="A143" s="12">
        <v>1</v>
      </c>
      <c r="B143" s="3">
        <v>1</v>
      </c>
      <c r="C143" s="3">
        <v>1</v>
      </c>
      <c r="D143" s="3">
        <v>1</v>
      </c>
      <c r="E143" s="223" t="s">
        <v>1190</v>
      </c>
      <c r="F143" s="1" t="s">
        <v>98</v>
      </c>
      <c r="G143" s="65" t="s">
        <v>572</v>
      </c>
      <c r="H143" s="1" t="s">
        <v>573</v>
      </c>
      <c r="I143" s="1" t="s">
        <v>31</v>
      </c>
      <c r="J143" s="1" t="s">
        <v>34</v>
      </c>
      <c r="K143" s="8" t="s">
        <v>574</v>
      </c>
      <c r="L143" s="65" t="s">
        <v>575</v>
      </c>
      <c r="M143" s="1" t="s">
        <v>47</v>
      </c>
      <c r="N143" s="65" t="s">
        <v>59</v>
      </c>
      <c r="O143" s="3" t="s">
        <v>576</v>
      </c>
      <c r="P143" s="3">
        <v>6</v>
      </c>
      <c r="Q143" s="3">
        <v>8</v>
      </c>
      <c r="R143" s="3" t="s">
        <v>358</v>
      </c>
      <c r="S143" s="100">
        <v>100000</v>
      </c>
      <c r="T143" s="100">
        <v>100000</v>
      </c>
      <c r="U143" s="100">
        <v>100000</v>
      </c>
      <c r="V143" s="100">
        <v>100000</v>
      </c>
      <c r="W143" s="54">
        <v>100000</v>
      </c>
      <c r="X143" s="100"/>
      <c r="Y143" s="100">
        <f t="shared" si="46"/>
        <v>100000</v>
      </c>
      <c r="Z143" s="54">
        <v>100000</v>
      </c>
      <c r="AA143" s="54"/>
      <c r="AB143" s="241"/>
      <c r="AC143" s="54">
        <f t="shared" si="47"/>
        <v>100000</v>
      </c>
      <c r="AD143" s="35">
        <v>100000</v>
      </c>
      <c r="AE143" s="241">
        <f t="shared" si="49"/>
        <v>0</v>
      </c>
      <c r="AF143" s="254">
        <v>100000</v>
      </c>
      <c r="AG143" s="254">
        <f t="shared" si="50"/>
        <v>0</v>
      </c>
      <c r="AH143" s="208"/>
      <c r="AI143" s="208">
        <v>1</v>
      </c>
      <c r="AK143" s="208"/>
      <c r="AL143" s="208">
        <f t="shared" si="48"/>
        <v>1</v>
      </c>
    </row>
    <row r="144" spans="1:38" ht="50.1" customHeight="1" x14ac:dyDescent="0.25">
      <c r="A144" s="12">
        <v>1</v>
      </c>
      <c r="B144" s="3">
        <v>1</v>
      </c>
      <c r="C144" s="3">
        <v>1</v>
      </c>
      <c r="D144" s="3">
        <v>1</v>
      </c>
      <c r="E144" s="223" t="s">
        <v>1191</v>
      </c>
      <c r="F144" s="1" t="s">
        <v>98</v>
      </c>
      <c r="G144" s="65" t="s">
        <v>577</v>
      </c>
      <c r="H144" s="1" t="s">
        <v>578</v>
      </c>
      <c r="I144" s="1" t="s">
        <v>31</v>
      </c>
      <c r="J144" s="1" t="s">
        <v>34</v>
      </c>
      <c r="K144" s="27" t="s">
        <v>1642</v>
      </c>
      <c r="L144" s="65" t="s">
        <v>579</v>
      </c>
      <c r="M144" s="1" t="s">
        <v>47</v>
      </c>
      <c r="N144" s="65" t="s">
        <v>59</v>
      </c>
      <c r="O144" s="3" t="s">
        <v>580</v>
      </c>
      <c r="P144" s="3">
        <v>24</v>
      </c>
      <c r="Q144" s="3">
        <v>1</v>
      </c>
      <c r="R144" s="3" t="s">
        <v>209</v>
      </c>
      <c r="S144" s="100">
        <v>100000</v>
      </c>
      <c r="T144" s="100">
        <v>100000</v>
      </c>
      <c r="U144" s="100">
        <v>100000</v>
      </c>
      <c r="V144" s="100">
        <v>100000</v>
      </c>
      <c r="W144" s="54">
        <v>100000</v>
      </c>
      <c r="X144" s="100"/>
      <c r="Y144" s="100">
        <f t="shared" si="46"/>
        <v>100000</v>
      </c>
      <c r="Z144" s="54">
        <v>100000</v>
      </c>
      <c r="AA144" s="54"/>
      <c r="AB144" s="241"/>
      <c r="AC144" s="54">
        <f t="shared" si="47"/>
        <v>100000</v>
      </c>
      <c r="AD144" s="35">
        <v>100000</v>
      </c>
      <c r="AE144" s="241">
        <f t="shared" si="49"/>
        <v>0</v>
      </c>
      <c r="AF144" s="254">
        <v>0</v>
      </c>
      <c r="AG144" s="254">
        <f t="shared" si="50"/>
        <v>100000</v>
      </c>
      <c r="AH144" s="208"/>
      <c r="AI144" s="208">
        <v>1</v>
      </c>
      <c r="AK144" s="208"/>
      <c r="AL144" s="208">
        <f t="shared" si="48"/>
        <v>1</v>
      </c>
    </row>
    <row r="145" spans="1:38" ht="50.1" customHeight="1" x14ac:dyDescent="0.25">
      <c r="A145" s="12">
        <v>1</v>
      </c>
      <c r="B145" s="3">
        <v>1</v>
      </c>
      <c r="C145" s="3">
        <v>1</v>
      </c>
      <c r="D145" s="3">
        <v>1</v>
      </c>
      <c r="E145" s="223" t="s">
        <v>1192</v>
      </c>
      <c r="F145" s="1" t="s">
        <v>98</v>
      </c>
      <c r="G145" s="65" t="s">
        <v>581</v>
      </c>
      <c r="H145" s="1" t="s">
        <v>582</v>
      </c>
      <c r="I145" s="1" t="s">
        <v>32</v>
      </c>
      <c r="J145" s="1" t="s">
        <v>34</v>
      </c>
      <c r="K145" s="8" t="s">
        <v>583</v>
      </c>
      <c r="L145" s="65" t="s">
        <v>584</v>
      </c>
      <c r="M145" s="1" t="s">
        <v>47</v>
      </c>
      <c r="N145" s="65" t="s">
        <v>59</v>
      </c>
      <c r="O145" s="3" t="s">
        <v>585</v>
      </c>
      <c r="P145" s="3">
        <v>5</v>
      </c>
      <c r="Q145" s="3">
        <v>11</v>
      </c>
      <c r="R145" s="3" t="s">
        <v>586</v>
      </c>
      <c r="S145" s="100">
        <v>300000</v>
      </c>
      <c r="T145" s="100">
        <v>100000</v>
      </c>
      <c r="U145" s="100">
        <v>100000</v>
      </c>
      <c r="V145" s="100">
        <v>100000</v>
      </c>
      <c r="W145" s="54">
        <v>100000</v>
      </c>
      <c r="X145" s="100"/>
      <c r="Y145" s="100">
        <f t="shared" si="46"/>
        <v>100000</v>
      </c>
      <c r="Z145" s="54">
        <v>100000</v>
      </c>
      <c r="AA145" s="54"/>
      <c r="AB145" s="241"/>
      <c r="AC145" s="54">
        <f t="shared" si="47"/>
        <v>100000</v>
      </c>
      <c r="AD145" s="35">
        <v>100000</v>
      </c>
      <c r="AE145" s="241">
        <f t="shared" si="49"/>
        <v>0</v>
      </c>
      <c r="AF145" s="254">
        <v>90000</v>
      </c>
      <c r="AG145" s="254">
        <f t="shared" si="50"/>
        <v>10000</v>
      </c>
      <c r="AH145" s="208"/>
      <c r="AI145" s="208">
        <v>1</v>
      </c>
      <c r="AK145" s="208"/>
      <c r="AL145" s="208">
        <f t="shared" si="48"/>
        <v>1</v>
      </c>
    </row>
    <row r="146" spans="1:38" s="334" customFormat="1" ht="29.25" customHeight="1" x14ac:dyDescent="0.25">
      <c r="A146" s="12"/>
      <c r="B146" s="3">
        <v>1</v>
      </c>
      <c r="C146" s="3">
        <v>1</v>
      </c>
      <c r="D146" s="3">
        <v>0</v>
      </c>
      <c r="E146" s="229">
        <v>117</v>
      </c>
      <c r="F146" s="133"/>
      <c r="G146" s="133" t="s">
        <v>1470</v>
      </c>
      <c r="H146" s="133"/>
      <c r="I146" s="133"/>
      <c r="J146" s="133"/>
      <c r="K146" s="134"/>
      <c r="L146" s="133"/>
      <c r="M146" s="133"/>
      <c r="N146" s="133"/>
      <c r="O146" s="133"/>
      <c r="P146" s="133"/>
      <c r="Q146" s="133"/>
      <c r="R146" s="133"/>
      <c r="S146" s="135">
        <f>SUM(S124:S145)</f>
        <v>6883000</v>
      </c>
      <c r="T146" s="135">
        <f t="shared" ref="T146:AG146" si="51">SUM(T124:T145)</f>
        <v>4900000</v>
      </c>
      <c r="U146" s="135">
        <f t="shared" si="51"/>
        <v>4883000</v>
      </c>
      <c r="V146" s="135">
        <f t="shared" si="51"/>
        <v>4883000</v>
      </c>
      <c r="W146" s="136">
        <f t="shared" si="51"/>
        <v>4883000</v>
      </c>
      <c r="X146" s="135">
        <f t="shared" si="51"/>
        <v>0</v>
      </c>
      <c r="Y146" s="135">
        <f t="shared" si="51"/>
        <v>4883000</v>
      </c>
      <c r="Z146" s="136">
        <f t="shared" si="51"/>
        <v>4883000</v>
      </c>
      <c r="AA146" s="136">
        <f t="shared" si="51"/>
        <v>0</v>
      </c>
      <c r="AB146" s="136">
        <f t="shared" si="51"/>
        <v>-200000</v>
      </c>
      <c r="AC146" s="136">
        <f t="shared" si="51"/>
        <v>4683000</v>
      </c>
      <c r="AD146" s="136">
        <f t="shared" si="51"/>
        <v>4658600</v>
      </c>
      <c r="AE146" s="136">
        <f t="shared" si="51"/>
        <v>24400</v>
      </c>
      <c r="AF146" s="136">
        <f t="shared" si="51"/>
        <v>3864700</v>
      </c>
      <c r="AG146" s="136">
        <f t="shared" si="51"/>
        <v>793900</v>
      </c>
      <c r="AH146" s="285"/>
      <c r="AI146" s="285"/>
      <c r="AJ146" s="286"/>
      <c r="AK146" s="285"/>
      <c r="AL146" s="286">
        <f t="shared" ref="AL146:AL207" si="52">SUM(AH146:AK146)</f>
        <v>0</v>
      </c>
    </row>
    <row r="147" spans="1:38" ht="50.1" customHeight="1" x14ac:dyDescent="0.25">
      <c r="A147" s="12">
        <v>1</v>
      </c>
      <c r="B147" s="3">
        <v>1</v>
      </c>
      <c r="C147" s="3">
        <v>1</v>
      </c>
      <c r="D147" s="3">
        <v>1</v>
      </c>
      <c r="E147" s="223" t="s">
        <v>1193</v>
      </c>
      <c r="F147" s="1" t="s">
        <v>98</v>
      </c>
      <c r="G147" s="65" t="s">
        <v>587</v>
      </c>
      <c r="H147" s="1" t="s">
        <v>588</v>
      </c>
      <c r="I147" s="1" t="s">
        <v>32</v>
      </c>
      <c r="J147" s="1" t="s">
        <v>38</v>
      </c>
      <c r="K147" s="8" t="s">
        <v>589</v>
      </c>
      <c r="L147" s="65" t="s">
        <v>590</v>
      </c>
      <c r="M147" s="1" t="s">
        <v>49</v>
      </c>
      <c r="N147" s="65" t="s">
        <v>60</v>
      </c>
      <c r="O147" s="3">
        <v>100</v>
      </c>
      <c r="P147" s="3">
        <v>1</v>
      </c>
      <c r="Q147" s="3">
        <v>3</v>
      </c>
      <c r="R147" s="3" t="s">
        <v>591</v>
      </c>
      <c r="S147" s="100">
        <v>150000</v>
      </c>
      <c r="T147" s="100">
        <v>150000</v>
      </c>
      <c r="U147" s="100">
        <v>150000</v>
      </c>
      <c r="V147" s="100">
        <v>150000</v>
      </c>
      <c r="W147" s="54">
        <v>150000</v>
      </c>
      <c r="X147" s="100"/>
      <c r="Y147" s="100">
        <f t="shared" ref="Y147:Y164" si="53">SUM(W147:X147)</f>
        <v>150000</v>
      </c>
      <c r="Z147" s="54">
        <v>150000</v>
      </c>
      <c r="AA147" s="54"/>
      <c r="AB147" s="241">
        <v>-150000</v>
      </c>
      <c r="AC147" s="54">
        <f t="shared" ref="AC147:AC164" si="54">SUM(Z147:AB147)</f>
        <v>0</v>
      </c>
      <c r="AD147" s="35">
        <v>0</v>
      </c>
      <c r="AE147" s="241">
        <f t="shared" si="49"/>
        <v>0</v>
      </c>
      <c r="AF147" s="254">
        <v>0</v>
      </c>
      <c r="AG147" s="254">
        <f t="shared" si="50"/>
        <v>0</v>
      </c>
      <c r="AH147" s="208"/>
      <c r="AI147" s="208"/>
      <c r="AK147" s="208">
        <v>1</v>
      </c>
      <c r="AL147" s="208">
        <f>SUM(AH147:AK147)</f>
        <v>1</v>
      </c>
    </row>
    <row r="148" spans="1:38" ht="50.1" customHeight="1" x14ac:dyDescent="0.25">
      <c r="A148" s="12">
        <v>1</v>
      </c>
      <c r="B148" s="3">
        <v>1</v>
      </c>
      <c r="C148" s="3">
        <v>1</v>
      </c>
      <c r="D148" s="3">
        <v>1</v>
      </c>
      <c r="E148" s="223" t="s">
        <v>1194</v>
      </c>
      <c r="F148" s="1" t="s">
        <v>98</v>
      </c>
      <c r="G148" s="65" t="s">
        <v>592</v>
      </c>
      <c r="H148" s="1" t="s">
        <v>593</v>
      </c>
      <c r="I148" s="1" t="s">
        <v>31</v>
      </c>
      <c r="J148" s="1" t="s">
        <v>35</v>
      </c>
      <c r="K148" s="27" t="s">
        <v>594</v>
      </c>
      <c r="L148" s="65" t="s">
        <v>595</v>
      </c>
      <c r="M148" s="1" t="s">
        <v>48</v>
      </c>
      <c r="N148" s="65" t="s">
        <v>60</v>
      </c>
      <c r="O148" s="3">
        <v>50</v>
      </c>
      <c r="P148" s="3">
        <v>1</v>
      </c>
      <c r="Q148" s="3">
        <v>1</v>
      </c>
      <c r="R148" s="3" t="s">
        <v>596</v>
      </c>
      <c r="S148" s="100">
        <v>150000</v>
      </c>
      <c r="T148" s="100">
        <v>150000</v>
      </c>
      <c r="U148" s="100">
        <v>150000</v>
      </c>
      <c r="V148" s="100">
        <v>150000</v>
      </c>
      <c r="W148" s="54">
        <v>150000</v>
      </c>
      <c r="X148" s="100"/>
      <c r="Y148" s="100">
        <f t="shared" si="53"/>
        <v>150000</v>
      </c>
      <c r="Z148" s="54">
        <v>150000</v>
      </c>
      <c r="AA148" s="54"/>
      <c r="AB148" s="241"/>
      <c r="AC148" s="54">
        <f t="shared" si="54"/>
        <v>150000</v>
      </c>
      <c r="AD148" s="35">
        <v>150000</v>
      </c>
      <c r="AE148" s="241">
        <f t="shared" si="49"/>
        <v>0</v>
      </c>
      <c r="AF148" s="254">
        <v>150000</v>
      </c>
      <c r="AG148" s="254">
        <f t="shared" si="50"/>
        <v>0</v>
      </c>
      <c r="AH148" s="208"/>
      <c r="AI148" s="208">
        <v>1</v>
      </c>
      <c r="AK148" s="208"/>
      <c r="AL148" s="208">
        <f t="shared" si="48"/>
        <v>1</v>
      </c>
    </row>
    <row r="149" spans="1:38" ht="50.1" customHeight="1" x14ac:dyDescent="0.25">
      <c r="A149" s="12">
        <v>1</v>
      </c>
      <c r="B149" s="3">
        <v>1</v>
      </c>
      <c r="C149" s="3">
        <v>1</v>
      </c>
      <c r="D149" s="3">
        <v>1</v>
      </c>
      <c r="E149" s="223" t="s">
        <v>1195</v>
      </c>
      <c r="F149" s="1" t="s">
        <v>98</v>
      </c>
      <c r="G149" s="65" t="s">
        <v>597</v>
      </c>
      <c r="H149" s="1" t="s">
        <v>598</v>
      </c>
      <c r="I149" s="1" t="s">
        <v>31</v>
      </c>
      <c r="J149" s="1" t="s">
        <v>35</v>
      </c>
      <c r="K149" s="8" t="s">
        <v>599</v>
      </c>
      <c r="L149" s="65" t="s">
        <v>600</v>
      </c>
      <c r="M149" s="1" t="s">
        <v>45</v>
      </c>
      <c r="N149" s="65" t="s">
        <v>60</v>
      </c>
      <c r="O149" s="3" t="s">
        <v>601</v>
      </c>
      <c r="P149" s="3">
        <v>1</v>
      </c>
      <c r="Q149" s="3" t="s">
        <v>95</v>
      </c>
      <c r="R149" s="3" t="s">
        <v>155</v>
      </c>
      <c r="S149" s="100">
        <v>150000</v>
      </c>
      <c r="T149" s="100">
        <v>150000</v>
      </c>
      <c r="U149" s="100">
        <v>150000</v>
      </c>
      <c r="V149" s="100">
        <v>150000</v>
      </c>
      <c r="W149" s="54">
        <v>150000</v>
      </c>
      <c r="X149" s="100"/>
      <c r="Y149" s="100">
        <f t="shared" si="53"/>
        <v>150000</v>
      </c>
      <c r="Z149" s="54">
        <v>150000</v>
      </c>
      <c r="AA149" s="54"/>
      <c r="AB149" s="241"/>
      <c r="AC149" s="54">
        <f t="shared" si="54"/>
        <v>150000</v>
      </c>
      <c r="AD149" s="35">
        <v>150000</v>
      </c>
      <c r="AE149" s="241">
        <f t="shared" si="49"/>
        <v>0</v>
      </c>
      <c r="AF149" s="254">
        <v>135000</v>
      </c>
      <c r="AG149" s="254">
        <f t="shared" si="50"/>
        <v>15000</v>
      </c>
      <c r="AI149" s="208">
        <v>1</v>
      </c>
      <c r="AK149" s="208"/>
      <c r="AL149" s="208">
        <f>SUM(AI149:AK149)</f>
        <v>1</v>
      </c>
    </row>
    <row r="150" spans="1:38" ht="50.1" customHeight="1" x14ac:dyDescent="0.25">
      <c r="A150" s="12">
        <v>1</v>
      </c>
      <c r="B150" s="3">
        <v>1</v>
      </c>
      <c r="C150" s="3">
        <v>1</v>
      </c>
      <c r="D150" s="3">
        <v>1</v>
      </c>
      <c r="E150" s="223" t="s">
        <v>1196</v>
      </c>
      <c r="F150" s="1" t="s">
        <v>98</v>
      </c>
      <c r="G150" s="65" t="s">
        <v>602</v>
      </c>
      <c r="H150" s="1" t="s">
        <v>1343</v>
      </c>
      <c r="I150" s="1" t="s">
        <v>31</v>
      </c>
      <c r="J150" s="1" t="s">
        <v>35</v>
      </c>
      <c r="K150" s="27" t="s">
        <v>603</v>
      </c>
      <c r="L150" s="65" t="s">
        <v>604</v>
      </c>
      <c r="M150" s="1" t="s">
        <v>45</v>
      </c>
      <c r="N150" s="65" t="s">
        <v>60</v>
      </c>
      <c r="O150" s="3">
        <v>80</v>
      </c>
      <c r="P150" s="3">
        <v>1</v>
      </c>
      <c r="Q150" s="3" t="s">
        <v>93</v>
      </c>
      <c r="R150" s="3" t="s">
        <v>605</v>
      </c>
      <c r="S150" s="100">
        <v>600000</v>
      </c>
      <c r="T150" s="100">
        <v>150000</v>
      </c>
      <c r="U150" s="100">
        <v>150000</v>
      </c>
      <c r="V150" s="100">
        <v>150000</v>
      </c>
      <c r="W150" s="54">
        <v>150000</v>
      </c>
      <c r="X150" s="100"/>
      <c r="Y150" s="100">
        <f t="shared" si="53"/>
        <v>150000</v>
      </c>
      <c r="Z150" s="54">
        <v>150000</v>
      </c>
      <c r="AA150" s="54"/>
      <c r="AB150" s="241"/>
      <c r="AC150" s="54">
        <f t="shared" si="54"/>
        <v>150000</v>
      </c>
      <c r="AD150" s="35">
        <v>150000</v>
      </c>
      <c r="AE150" s="241">
        <f t="shared" si="49"/>
        <v>0</v>
      </c>
      <c r="AF150" s="254">
        <v>135000</v>
      </c>
      <c r="AG150" s="254">
        <f t="shared" si="50"/>
        <v>15000</v>
      </c>
      <c r="AH150" s="208"/>
      <c r="AI150" s="208">
        <v>1</v>
      </c>
      <c r="AK150" s="208"/>
      <c r="AL150" s="208">
        <f t="shared" si="48"/>
        <v>1</v>
      </c>
    </row>
    <row r="151" spans="1:38" ht="50.1" customHeight="1" x14ac:dyDescent="0.25">
      <c r="A151" s="12">
        <v>1</v>
      </c>
      <c r="B151" s="3">
        <v>1</v>
      </c>
      <c r="C151" s="3">
        <v>1</v>
      </c>
      <c r="D151" s="3">
        <v>1</v>
      </c>
      <c r="E151" s="223" t="s">
        <v>1197</v>
      </c>
      <c r="F151" s="1" t="s">
        <v>98</v>
      </c>
      <c r="G151" s="65" t="s">
        <v>606</v>
      </c>
      <c r="H151" s="1" t="s">
        <v>1409</v>
      </c>
      <c r="I151" s="1" t="s">
        <v>31</v>
      </c>
      <c r="J151" s="1" t="s">
        <v>35</v>
      </c>
      <c r="K151" s="27" t="s">
        <v>607</v>
      </c>
      <c r="L151" s="65" t="s">
        <v>608</v>
      </c>
      <c r="M151" s="1" t="s">
        <v>47</v>
      </c>
      <c r="N151" s="65" t="s">
        <v>60</v>
      </c>
      <c r="O151" s="3">
        <v>100</v>
      </c>
      <c r="P151" s="3">
        <v>1</v>
      </c>
      <c r="Q151" s="3" t="s">
        <v>93</v>
      </c>
      <c r="R151" s="3" t="s">
        <v>546</v>
      </c>
      <c r="S151" s="100">
        <v>150000</v>
      </c>
      <c r="T151" s="100">
        <v>150000</v>
      </c>
      <c r="U151" s="100">
        <v>150000</v>
      </c>
      <c r="V151" s="100">
        <v>150000</v>
      </c>
      <c r="W151" s="54">
        <v>150000</v>
      </c>
      <c r="X151" s="100"/>
      <c r="Y151" s="100">
        <f t="shared" si="53"/>
        <v>150000</v>
      </c>
      <c r="Z151" s="54">
        <v>150000</v>
      </c>
      <c r="AA151" s="54"/>
      <c r="AB151" s="241"/>
      <c r="AC151" s="54">
        <f t="shared" si="54"/>
        <v>150000</v>
      </c>
      <c r="AD151" s="35">
        <v>150000</v>
      </c>
      <c r="AE151" s="241">
        <f t="shared" si="49"/>
        <v>0</v>
      </c>
      <c r="AF151" s="254">
        <v>135000</v>
      </c>
      <c r="AG151" s="254">
        <f t="shared" si="50"/>
        <v>15000</v>
      </c>
      <c r="AI151" s="208">
        <v>1</v>
      </c>
      <c r="AK151" s="208"/>
      <c r="AL151" s="208">
        <f>SUM(AI151:AK151)</f>
        <v>1</v>
      </c>
    </row>
    <row r="152" spans="1:38" ht="50.1" customHeight="1" x14ac:dyDescent="0.25">
      <c r="A152" s="12">
        <v>1</v>
      </c>
      <c r="B152" s="3">
        <v>1</v>
      </c>
      <c r="C152" s="3">
        <v>1</v>
      </c>
      <c r="D152" s="3">
        <v>1</v>
      </c>
      <c r="E152" s="223" t="s">
        <v>1198</v>
      </c>
      <c r="F152" s="1" t="s">
        <v>98</v>
      </c>
      <c r="G152" s="65" t="s">
        <v>609</v>
      </c>
      <c r="H152" s="1" t="s">
        <v>610</v>
      </c>
      <c r="I152" s="1" t="s">
        <v>31</v>
      </c>
      <c r="J152" s="1" t="s">
        <v>34</v>
      </c>
      <c r="K152" s="8" t="s">
        <v>611</v>
      </c>
      <c r="L152" s="65" t="s">
        <v>612</v>
      </c>
      <c r="M152" s="1" t="s">
        <v>45</v>
      </c>
      <c r="N152" s="65" t="s">
        <v>60</v>
      </c>
      <c r="O152" s="3" t="s">
        <v>613</v>
      </c>
      <c r="P152" s="3" t="s">
        <v>614</v>
      </c>
      <c r="Q152" s="3" t="s">
        <v>87</v>
      </c>
      <c r="R152" s="3" t="s">
        <v>155</v>
      </c>
      <c r="S152" s="100">
        <v>2185000</v>
      </c>
      <c r="T152" s="100">
        <v>500000</v>
      </c>
      <c r="U152" s="100">
        <v>500000</v>
      </c>
      <c r="V152" s="100">
        <v>500000</v>
      </c>
      <c r="W152" s="54">
        <v>500000</v>
      </c>
      <c r="X152" s="100"/>
      <c r="Y152" s="100">
        <f t="shared" si="53"/>
        <v>500000</v>
      </c>
      <c r="Z152" s="54">
        <v>500000</v>
      </c>
      <c r="AA152" s="54"/>
      <c r="AB152" s="241"/>
      <c r="AC152" s="54">
        <f t="shared" si="54"/>
        <v>500000</v>
      </c>
      <c r="AD152" s="35">
        <v>456321.33999999997</v>
      </c>
      <c r="AE152" s="241">
        <f t="shared" si="49"/>
        <v>43678.660000000033</v>
      </c>
      <c r="AF152" s="254">
        <v>450000</v>
      </c>
      <c r="AG152" s="254">
        <f t="shared" si="50"/>
        <v>6321.3399999999674</v>
      </c>
      <c r="AH152" s="208"/>
      <c r="AI152" s="208">
        <v>1</v>
      </c>
      <c r="AK152" s="208"/>
      <c r="AL152" s="208">
        <f t="shared" si="48"/>
        <v>1</v>
      </c>
    </row>
    <row r="153" spans="1:38" ht="50.1" customHeight="1" x14ac:dyDescent="0.25">
      <c r="A153" s="12">
        <v>1</v>
      </c>
      <c r="B153" s="3">
        <v>1</v>
      </c>
      <c r="C153" s="3">
        <v>1</v>
      </c>
      <c r="D153" s="3">
        <v>1</v>
      </c>
      <c r="E153" s="223" t="s">
        <v>1199</v>
      </c>
      <c r="F153" s="1" t="s">
        <v>98</v>
      </c>
      <c r="G153" s="65" t="s">
        <v>615</v>
      </c>
      <c r="H153" s="1" t="s">
        <v>1410</v>
      </c>
      <c r="I153" s="1" t="s">
        <v>31</v>
      </c>
      <c r="J153" s="1" t="s">
        <v>35</v>
      </c>
      <c r="K153" s="27" t="s">
        <v>616</v>
      </c>
      <c r="L153" s="65" t="s">
        <v>617</v>
      </c>
      <c r="M153" s="1" t="s">
        <v>51</v>
      </c>
      <c r="N153" s="65" t="s">
        <v>60</v>
      </c>
      <c r="O153" s="3">
        <v>50</v>
      </c>
      <c r="P153" s="3">
        <v>1</v>
      </c>
      <c r="Q153" s="3" t="s">
        <v>90</v>
      </c>
      <c r="R153" s="3" t="s">
        <v>618</v>
      </c>
      <c r="S153" s="100">
        <v>500000</v>
      </c>
      <c r="T153" s="100">
        <v>500000</v>
      </c>
      <c r="U153" s="100">
        <v>250000</v>
      </c>
      <c r="V153" s="100">
        <v>250000</v>
      </c>
      <c r="W153" s="54">
        <v>250000</v>
      </c>
      <c r="X153" s="100"/>
      <c r="Y153" s="100">
        <f t="shared" si="53"/>
        <v>250000</v>
      </c>
      <c r="Z153" s="54">
        <v>250000</v>
      </c>
      <c r="AA153" s="54"/>
      <c r="AB153" s="241"/>
      <c r="AC153" s="54">
        <f t="shared" si="54"/>
        <v>250000</v>
      </c>
      <c r="AD153" s="35">
        <v>250000</v>
      </c>
      <c r="AE153" s="241">
        <f t="shared" si="49"/>
        <v>0</v>
      </c>
      <c r="AF153" s="254">
        <v>225000</v>
      </c>
      <c r="AG153" s="254">
        <f t="shared" si="50"/>
        <v>25000</v>
      </c>
      <c r="AH153" s="208"/>
      <c r="AI153" s="208"/>
      <c r="AJ153" s="208">
        <v>1</v>
      </c>
      <c r="AK153" s="208"/>
      <c r="AL153" s="208">
        <f t="shared" si="48"/>
        <v>1</v>
      </c>
    </row>
    <row r="154" spans="1:38" ht="50.1" customHeight="1" x14ac:dyDescent="0.25">
      <c r="A154" s="12">
        <v>1</v>
      </c>
      <c r="B154" s="3">
        <v>1</v>
      </c>
      <c r="C154" s="3">
        <v>1</v>
      </c>
      <c r="D154" s="3">
        <v>1</v>
      </c>
      <c r="E154" s="223" t="s">
        <v>1200</v>
      </c>
      <c r="F154" s="1" t="s">
        <v>98</v>
      </c>
      <c r="G154" s="65" t="s">
        <v>619</v>
      </c>
      <c r="H154" s="1" t="s">
        <v>620</v>
      </c>
      <c r="I154" s="1" t="s">
        <v>31</v>
      </c>
      <c r="J154" s="1" t="s">
        <v>35</v>
      </c>
      <c r="K154" s="27" t="s">
        <v>621</v>
      </c>
      <c r="L154" s="65" t="s">
        <v>622</v>
      </c>
      <c r="M154" s="1" t="s">
        <v>51</v>
      </c>
      <c r="N154" s="65" t="s">
        <v>60</v>
      </c>
      <c r="O154" s="3" t="s">
        <v>623</v>
      </c>
      <c r="P154" s="3">
        <v>1</v>
      </c>
      <c r="Q154" s="3">
        <v>12</v>
      </c>
      <c r="R154" s="3" t="s">
        <v>624</v>
      </c>
      <c r="S154" s="100">
        <v>500000</v>
      </c>
      <c r="T154" s="100">
        <v>250000</v>
      </c>
      <c r="U154" s="100">
        <v>250000</v>
      </c>
      <c r="V154" s="100">
        <v>250000</v>
      </c>
      <c r="W154" s="54">
        <v>250000</v>
      </c>
      <c r="X154" s="100"/>
      <c r="Y154" s="100">
        <f t="shared" si="53"/>
        <v>250000</v>
      </c>
      <c r="Z154" s="54">
        <v>250000</v>
      </c>
      <c r="AA154" s="54"/>
      <c r="AB154" s="241"/>
      <c r="AC154" s="54">
        <f t="shared" si="54"/>
        <v>250000</v>
      </c>
      <c r="AD154" s="35">
        <v>248300</v>
      </c>
      <c r="AE154" s="241">
        <f t="shared" si="49"/>
        <v>1700</v>
      </c>
      <c r="AF154" s="254">
        <v>225000</v>
      </c>
      <c r="AG154" s="254">
        <f t="shared" si="50"/>
        <v>23300</v>
      </c>
      <c r="AH154" s="208"/>
      <c r="AI154" s="208"/>
      <c r="AJ154" s="208">
        <v>1</v>
      </c>
      <c r="AK154" s="208"/>
      <c r="AL154" s="208">
        <f t="shared" si="48"/>
        <v>1</v>
      </c>
    </row>
    <row r="155" spans="1:38" ht="50.1" customHeight="1" x14ac:dyDescent="0.25">
      <c r="A155" s="12">
        <v>1</v>
      </c>
      <c r="B155" s="3">
        <v>1</v>
      </c>
      <c r="C155" s="3">
        <v>1</v>
      </c>
      <c r="D155" s="3">
        <v>1</v>
      </c>
      <c r="E155" s="223" t="s">
        <v>1201</v>
      </c>
      <c r="F155" s="1" t="s">
        <v>98</v>
      </c>
      <c r="G155" s="65" t="s">
        <v>625</v>
      </c>
      <c r="H155" s="1" t="s">
        <v>626</v>
      </c>
      <c r="I155" s="1" t="s">
        <v>32</v>
      </c>
      <c r="J155" s="1" t="s">
        <v>39</v>
      </c>
      <c r="K155" s="8" t="s">
        <v>627</v>
      </c>
      <c r="L155" s="65" t="s">
        <v>628</v>
      </c>
      <c r="M155" s="1" t="s">
        <v>46</v>
      </c>
      <c r="N155" s="65" t="s">
        <v>60</v>
      </c>
      <c r="O155" s="3" t="s">
        <v>1364</v>
      </c>
      <c r="P155" s="3">
        <v>1</v>
      </c>
      <c r="Q155" s="3" t="s">
        <v>97</v>
      </c>
      <c r="R155" s="3" t="s">
        <v>629</v>
      </c>
      <c r="S155" s="100">
        <v>100000</v>
      </c>
      <c r="T155" s="100">
        <v>100000</v>
      </c>
      <c r="U155" s="100">
        <v>100000</v>
      </c>
      <c r="V155" s="100">
        <v>100000</v>
      </c>
      <c r="W155" s="54">
        <v>100000</v>
      </c>
      <c r="X155" s="100"/>
      <c r="Y155" s="100">
        <f t="shared" si="53"/>
        <v>100000</v>
      </c>
      <c r="Z155" s="54">
        <v>100000</v>
      </c>
      <c r="AA155" s="54"/>
      <c r="AB155" s="241"/>
      <c r="AC155" s="54">
        <f t="shared" si="54"/>
        <v>100000</v>
      </c>
      <c r="AD155" s="35">
        <v>100000</v>
      </c>
      <c r="AE155" s="241">
        <f t="shared" si="49"/>
        <v>0</v>
      </c>
      <c r="AF155" s="254">
        <v>0</v>
      </c>
      <c r="AG155" s="254">
        <f t="shared" si="50"/>
        <v>100000</v>
      </c>
      <c r="AI155" s="208">
        <v>1</v>
      </c>
      <c r="AK155" s="208"/>
      <c r="AL155" s="208">
        <f>SUM(AI155:AK155)</f>
        <v>1</v>
      </c>
    </row>
    <row r="156" spans="1:38" ht="50.1" customHeight="1" x14ac:dyDescent="0.25">
      <c r="A156" s="12">
        <v>1</v>
      </c>
      <c r="B156" s="3">
        <v>1</v>
      </c>
      <c r="C156" s="3">
        <v>1</v>
      </c>
      <c r="D156" s="3">
        <v>1</v>
      </c>
      <c r="E156" s="223" t="s">
        <v>1202</v>
      </c>
      <c r="F156" s="1" t="s">
        <v>98</v>
      </c>
      <c r="G156" s="65" t="s">
        <v>625</v>
      </c>
      <c r="H156" s="1" t="s">
        <v>630</v>
      </c>
      <c r="I156" s="1" t="s">
        <v>32</v>
      </c>
      <c r="J156" s="1" t="s">
        <v>39</v>
      </c>
      <c r="K156" s="8" t="s">
        <v>627</v>
      </c>
      <c r="L156" s="65" t="s">
        <v>631</v>
      </c>
      <c r="M156" s="1" t="s">
        <v>46</v>
      </c>
      <c r="N156" s="65" t="s">
        <v>60</v>
      </c>
      <c r="O156" s="3" t="s">
        <v>1365</v>
      </c>
      <c r="P156" s="3">
        <v>1</v>
      </c>
      <c r="Q156" s="3" t="s">
        <v>97</v>
      </c>
      <c r="R156" s="3" t="s">
        <v>629</v>
      </c>
      <c r="S156" s="100">
        <v>100000</v>
      </c>
      <c r="T156" s="100">
        <v>100000</v>
      </c>
      <c r="U156" s="100">
        <v>100000</v>
      </c>
      <c r="V156" s="100">
        <v>100000</v>
      </c>
      <c r="W156" s="54">
        <v>100000</v>
      </c>
      <c r="X156" s="100"/>
      <c r="Y156" s="100">
        <f t="shared" si="53"/>
        <v>100000</v>
      </c>
      <c r="Z156" s="54">
        <v>100000</v>
      </c>
      <c r="AA156" s="54"/>
      <c r="AB156" s="241"/>
      <c r="AC156" s="54">
        <f t="shared" si="54"/>
        <v>100000</v>
      </c>
      <c r="AD156" s="35">
        <v>100000</v>
      </c>
      <c r="AE156" s="241">
        <f t="shared" si="49"/>
        <v>0</v>
      </c>
      <c r="AF156" s="254">
        <v>0</v>
      </c>
      <c r="AG156" s="254">
        <f t="shared" si="50"/>
        <v>100000</v>
      </c>
      <c r="AH156" s="208"/>
      <c r="AI156" s="208">
        <v>1</v>
      </c>
      <c r="AK156" s="208"/>
      <c r="AL156" s="208">
        <f t="shared" si="48"/>
        <v>1</v>
      </c>
    </row>
    <row r="157" spans="1:38" ht="50.1" customHeight="1" x14ac:dyDescent="0.25">
      <c r="A157" s="12">
        <v>1</v>
      </c>
      <c r="B157" s="3">
        <v>1</v>
      </c>
      <c r="C157" s="3">
        <v>1</v>
      </c>
      <c r="D157" s="3">
        <v>1</v>
      </c>
      <c r="E157" s="223" t="s">
        <v>1203</v>
      </c>
      <c r="F157" s="1" t="s">
        <v>98</v>
      </c>
      <c r="G157" s="65" t="s">
        <v>632</v>
      </c>
      <c r="H157" s="1" t="s">
        <v>1411</v>
      </c>
      <c r="I157" s="1" t="s">
        <v>32</v>
      </c>
      <c r="J157" s="1" t="s">
        <v>38</v>
      </c>
      <c r="K157" s="27" t="s">
        <v>633</v>
      </c>
      <c r="L157" s="65" t="s">
        <v>634</v>
      </c>
      <c r="M157" s="1" t="s">
        <v>45</v>
      </c>
      <c r="N157" s="65" t="s">
        <v>60</v>
      </c>
      <c r="O157" s="3" t="s">
        <v>635</v>
      </c>
      <c r="P157" s="26">
        <v>43388</v>
      </c>
      <c r="Q157" s="3">
        <v>10</v>
      </c>
      <c r="R157" s="3" t="s">
        <v>636</v>
      </c>
      <c r="S157" s="100">
        <v>100000</v>
      </c>
      <c r="T157" s="100">
        <v>100000</v>
      </c>
      <c r="U157" s="100">
        <v>100000</v>
      </c>
      <c r="V157" s="100">
        <v>100000</v>
      </c>
      <c r="W157" s="54">
        <v>100000</v>
      </c>
      <c r="X157" s="100"/>
      <c r="Y157" s="100">
        <f t="shared" si="53"/>
        <v>100000</v>
      </c>
      <c r="Z157" s="54">
        <v>100000</v>
      </c>
      <c r="AA157" s="54"/>
      <c r="AB157" s="241">
        <v>-100000</v>
      </c>
      <c r="AC157" s="54">
        <f t="shared" si="54"/>
        <v>0</v>
      </c>
      <c r="AD157" s="35">
        <v>0</v>
      </c>
      <c r="AE157" s="241">
        <f t="shared" si="49"/>
        <v>0</v>
      </c>
      <c r="AF157" s="254">
        <v>0</v>
      </c>
      <c r="AG157" s="254">
        <f t="shared" si="50"/>
        <v>0</v>
      </c>
      <c r="AH157" s="208"/>
      <c r="AI157" s="208"/>
      <c r="AK157" s="208">
        <v>1</v>
      </c>
      <c r="AL157" s="208">
        <f>SUM(AH157:AK157)</f>
        <v>1</v>
      </c>
    </row>
    <row r="158" spans="1:38" ht="50.1" customHeight="1" x14ac:dyDescent="0.25">
      <c r="A158" s="12">
        <v>1</v>
      </c>
      <c r="B158" s="3">
        <v>1</v>
      </c>
      <c r="C158" s="3">
        <v>1</v>
      </c>
      <c r="D158" s="3">
        <v>1</v>
      </c>
      <c r="E158" s="223" t="s">
        <v>1204</v>
      </c>
      <c r="F158" s="1" t="s">
        <v>98</v>
      </c>
      <c r="G158" s="65" t="s">
        <v>637</v>
      </c>
      <c r="H158" s="1" t="s">
        <v>638</v>
      </c>
      <c r="I158" s="1" t="s">
        <v>32</v>
      </c>
      <c r="J158" s="1" t="s">
        <v>228</v>
      </c>
      <c r="K158" s="28" t="s">
        <v>639</v>
      </c>
      <c r="L158" s="65" t="s">
        <v>640</v>
      </c>
      <c r="M158" s="1" t="s">
        <v>45</v>
      </c>
      <c r="N158" s="65" t="s">
        <v>60</v>
      </c>
      <c r="O158" s="3" t="s">
        <v>1366</v>
      </c>
      <c r="P158" s="3"/>
      <c r="Q158" s="3" t="s">
        <v>91</v>
      </c>
      <c r="R158" s="3" t="s">
        <v>91</v>
      </c>
      <c r="S158" s="100">
        <v>1000000</v>
      </c>
      <c r="T158" s="100">
        <v>1000000</v>
      </c>
      <c r="U158" s="100">
        <v>1000000</v>
      </c>
      <c r="V158" s="100">
        <v>1000000</v>
      </c>
      <c r="W158" s="54">
        <v>1000000</v>
      </c>
      <c r="X158" s="100"/>
      <c r="Y158" s="100">
        <f t="shared" si="53"/>
        <v>1000000</v>
      </c>
      <c r="Z158" s="54">
        <v>1000000</v>
      </c>
      <c r="AA158" s="54"/>
      <c r="AB158" s="241"/>
      <c r="AC158" s="54">
        <f t="shared" si="54"/>
        <v>1000000</v>
      </c>
      <c r="AD158" s="35">
        <v>1000000</v>
      </c>
      <c r="AE158" s="241">
        <f t="shared" si="49"/>
        <v>0</v>
      </c>
      <c r="AF158" s="254">
        <v>900000</v>
      </c>
      <c r="AG158" s="254">
        <f t="shared" si="50"/>
        <v>100000</v>
      </c>
      <c r="AH158" s="208"/>
      <c r="AI158" s="208">
        <v>1</v>
      </c>
      <c r="AK158" s="208"/>
      <c r="AL158" s="208">
        <f t="shared" si="48"/>
        <v>1</v>
      </c>
    </row>
    <row r="159" spans="1:38" ht="50.1" customHeight="1" x14ac:dyDescent="0.25">
      <c r="A159" s="12">
        <v>1</v>
      </c>
      <c r="B159" s="3">
        <v>1</v>
      </c>
      <c r="C159" s="3">
        <v>1</v>
      </c>
      <c r="D159" s="3">
        <v>1</v>
      </c>
      <c r="E159" s="223" t="s">
        <v>1205</v>
      </c>
      <c r="F159" s="1" t="s">
        <v>98</v>
      </c>
      <c r="G159" s="65" t="s">
        <v>641</v>
      </c>
      <c r="H159" s="1" t="s">
        <v>1412</v>
      </c>
      <c r="I159" s="1" t="s">
        <v>31</v>
      </c>
      <c r="J159" s="1" t="s">
        <v>35</v>
      </c>
      <c r="K159" s="27" t="s">
        <v>642</v>
      </c>
      <c r="L159" s="65" t="s">
        <v>643</v>
      </c>
      <c r="M159" s="1" t="s">
        <v>51</v>
      </c>
      <c r="N159" s="65" t="s">
        <v>60</v>
      </c>
      <c r="O159" s="3" t="s">
        <v>1367</v>
      </c>
      <c r="P159" s="3">
        <v>1</v>
      </c>
      <c r="Q159" s="3" t="s">
        <v>93</v>
      </c>
      <c r="R159" s="3" t="s">
        <v>644</v>
      </c>
      <c r="S159" s="100">
        <v>200000</v>
      </c>
      <c r="T159" s="100">
        <v>150000</v>
      </c>
      <c r="U159" s="100">
        <v>150000</v>
      </c>
      <c r="V159" s="100">
        <v>150000</v>
      </c>
      <c r="W159" s="54">
        <v>150000</v>
      </c>
      <c r="X159" s="100"/>
      <c r="Y159" s="100">
        <f t="shared" si="53"/>
        <v>150000</v>
      </c>
      <c r="Z159" s="54">
        <v>150000</v>
      </c>
      <c r="AA159" s="54"/>
      <c r="AB159" s="241">
        <v>-150000</v>
      </c>
      <c r="AC159" s="54">
        <f t="shared" si="54"/>
        <v>0</v>
      </c>
      <c r="AD159" s="35">
        <v>0</v>
      </c>
      <c r="AE159" s="241">
        <f t="shared" si="49"/>
        <v>0</v>
      </c>
      <c r="AF159" s="254">
        <v>0</v>
      </c>
      <c r="AG159" s="254">
        <f t="shared" si="50"/>
        <v>0</v>
      </c>
      <c r="AH159" s="208"/>
      <c r="AI159" s="208"/>
      <c r="AK159" s="208">
        <v>1</v>
      </c>
      <c r="AL159" s="208">
        <f>SUM(AH159:AK159)</f>
        <v>1</v>
      </c>
    </row>
    <row r="160" spans="1:38" ht="50.1" customHeight="1" x14ac:dyDescent="0.25">
      <c r="A160" s="12">
        <v>1</v>
      </c>
      <c r="B160" s="3">
        <v>1</v>
      </c>
      <c r="C160" s="3">
        <v>1</v>
      </c>
      <c r="D160" s="3">
        <v>1</v>
      </c>
      <c r="E160" s="223" t="s">
        <v>1206</v>
      </c>
      <c r="F160" s="1" t="s">
        <v>98</v>
      </c>
      <c r="G160" s="65" t="s">
        <v>645</v>
      </c>
      <c r="H160" s="1" t="s">
        <v>1413</v>
      </c>
      <c r="I160" s="1" t="s">
        <v>31</v>
      </c>
      <c r="J160" s="1" t="s">
        <v>35</v>
      </c>
      <c r="K160" s="8" t="s">
        <v>646</v>
      </c>
      <c r="L160" s="65" t="s">
        <v>647</v>
      </c>
      <c r="M160" s="1" t="s">
        <v>45</v>
      </c>
      <c r="N160" s="65" t="s">
        <v>60</v>
      </c>
      <c r="O160" s="3" t="s">
        <v>1368</v>
      </c>
      <c r="P160" s="3">
        <v>1</v>
      </c>
      <c r="Q160" s="3">
        <v>10</v>
      </c>
      <c r="R160" s="3" t="s">
        <v>648</v>
      </c>
      <c r="S160" s="100">
        <v>150000</v>
      </c>
      <c r="T160" s="100">
        <v>150000</v>
      </c>
      <c r="U160" s="100">
        <v>150000</v>
      </c>
      <c r="V160" s="100">
        <v>150000</v>
      </c>
      <c r="W160" s="54">
        <v>150000</v>
      </c>
      <c r="X160" s="100"/>
      <c r="Y160" s="100">
        <f t="shared" si="53"/>
        <v>150000</v>
      </c>
      <c r="Z160" s="54">
        <v>150000</v>
      </c>
      <c r="AA160" s="54"/>
      <c r="AB160" s="241"/>
      <c r="AC160" s="54">
        <f t="shared" si="54"/>
        <v>150000</v>
      </c>
      <c r="AD160" s="35">
        <v>150000</v>
      </c>
      <c r="AE160" s="241">
        <f t="shared" si="49"/>
        <v>0</v>
      </c>
      <c r="AF160" s="254">
        <v>135000</v>
      </c>
      <c r="AG160" s="254">
        <f t="shared" si="50"/>
        <v>15000</v>
      </c>
      <c r="AH160" s="208">
        <v>1</v>
      </c>
      <c r="AI160" s="208"/>
      <c r="AK160" s="208"/>
      <c r="AL160" s="208">
        <f t="shared" si="48"/>
        <v>1</v>
      </c>
    </row>
    <row r="161" spans="1:38" ht="50.1" customHeight="1" x14ac:dyDescent="0.25">
      <c r="A161" s="12">
        <v>1</v>
      </c>
      <c r="B161" s="3">
        <v>1</v>
      </c>
      <c r="C161" s="3">
        <v>1</v>
      </c>
      <c r="D161" s="3">
        <v>1</v>
      </c>
      <c r="E161" s="223" t="s">
        <v>1207</v>
      </c>
      <c r="F161" s="1" t="s">
        <v>98</v>
      </c>
      <c r="G161" s="65" t="s">
        <v>649</v>
      </c>
      <c r="H161" s="1" t="s">
        <v>650</v>
      </c>
      <c r="I161" s="1" t="s">
        <v>31</v>
      </c>
      <c r="J161" s="1" t="s">
        <v>35</v>
      </c>
      <c r="K161" s="27" t="s">
        <v>651</v>
      </c>
      <c r="L161" s="65" t="s">
        <v>652</v>
      </c>
      <c r="M161" s="1" t="s">
        <v>45</v>
      </c>
      <c r="N161" s="65" t="s">
        <v>60</v>
      </c>
      <c r="O161" s="3" t="s">
        <v>1369</v>
      </c>
      <c r="P161" s="3">
        <v>1</v>
      </c>
      <c r="Q161" s="3" t="s">
        <v>90</v>
      </c>
      <c r="R161" s="3" t="s">
        <v>90</v>
      </c>
      <c r="S161" s="100">
        <v>1338875</v>
      </c>
      <c r="T161" s="100">
        <v>150000</v>
      </c>
      <c r="U161" s="100">
        <v>150000</v>
      </c>
      <c r="V161" s="100">
        <v>150000</v>
      </c>
      <c r="W161" s="54">
        <v>150000</v>
      </c>
      <c r="X161" s="100"/>
      <c r="Y161" s="100">
        <f t="shared" si="53"/>
        <v>150000</v>
      </c>
      <c r="Z161" s="54">
        <v>150000</v>
      </c>
      <c r="AA161" s="54"/>
      <c r="AB161" s="241">
        <v>-150000</v>
      </c>
      <c r="AC161" s="54">
        <f t="shared" si="54"/>
        <v>0</v>
      </c>
      <c r="AD161" s="35">
        <v>0</v>
      </c>
      <c r="AE161" s="241">
        <f t="shared" si="49"/>
        <v>0</v>
      </c>
      <c r="AF161" s="254">
        <v>0</v>
      </c>
      <c r="AG161" s="254">
        <f t="shared" si="50"/>
        <v>0</v>
      </c>
      <c r="AH161" s="208"/>
      <c r="AI161" s="208"/>
      <c r="AK161" s="208">
        <v>1</v>
      </c>
      <c r="AL161" s="208">
        <f>SUM(AH161:AK161)</f>
        <v>1</v>
      </c>
    </row>
    <row r="162" spans="1:38" ht="50.1" customHeight="1" x14ac:dyDescent="0.25">
      <c r="A162" s="12">
        <v>1</v>
      </c>
      <c r="B162" s="3">
        <v>1</v>
      </c>
      <c r="C162" s="3">
        <v>1</v>
      </c>
      <c r="D162" s="3">
        <v>1</v>
      </c>
      <c r="E162" s="223" t="s">
        <v>1208</v>
      </c>
      <c r="F162" s="1" t="s">
        <v>98</v>
      </c>
      <c r="G162" s="65" t="s">
        <v>653</v>
      </c>
      <c r="H162" s="1" t="s">
        <v>1414</v>
      </c>
      <c r="I162" s="1" t="s">
        <v>31</v>
      </c>
      <c r="J162" s="1" t="s">
        <v>35</v>
      </c>
      <c r="K162" s="8" t="s">
        <v>654</v>
      </c>
      <c r="L162" s="65" t="s">
        <v>655</v>
      </c>
      <c r="M162" s="1" t="s">
        <v>51</v>
      </c>
      <c r="N162" s="65" t="s">
        <v>60</v>
      </c>
      <c r="O162" s="3" t="s">
        <v>656</v>
      </c>
      <c r="P162" s="3">
        <v>3</v>
      </c>
      <c r="Q162" s="3" t="s">
        <v>93</v>
      </c>
      <c r="R162" s="3" t="s">
        <v>657</v>
      </c>
      <c r="S162" s="100">
        <v>500000</v>
      </c>
      <c r="T162" s="100">
        <v>500000</v>
      </c>
      <c r="U162" s="100">
        <v>500000</v>
      </c>
      <c r="V162" s="100">
        <v>500000</v>
      </c>
      <c r="W162" s="54">
        <v>500000</v>
      </c>
      <c r="X162" s="100"/>
      <c r="Y162" s="100">
        <f t="shared" si="53"/>
        <v>500000</v>
      </c>
      <c r="Z162" s="54">
        <v>500000</v>
      </c>
      <c r="AA162" s="54"/>
      <c r="AB162" s="241"/>
      <c r="AC162" s="54">
        <f t="shared" si="54"/>
        <v>500000</v>
      </c>
      <c r="AD162" s="35">
        <v>500000</v>
      </c>
      <c r="AE162" s="241">
        <f t="shared" si="49"/>
        <v>0</v>
      </c>
      <c r="AF162" s="254">
        <v>500000</v>
      </c>
      <c r="AG162" s="254">
        <f t="shared" si="50"/>
        <v>0</v>
      </c>
      <c r="AH162" s="208"/>
      <c r="AI162" s="208">
        <v>1</v>
      </c>
      <c r="AK162" s="208"/>
      <c r="AL162" s="208">
        <f t="shared" si="48"/>
        <v>1</v>
      </c>
    </row>
    <row r="163" spans="1:38" ht="50.1" customHeight="1" x14ac:dyDescent="0.25">
      <c r="A163" s="12">
        <v>1</v>
      </c>
      <c r="B163" s="3">
        <v>1</v>
      </c>
      <c r="C163" s="3">
        <v>1</v>
      </c>
      <c r="D163" s="3">
        <v>1</v>
      </c>
      <c r="E163" s="223" t="s">
        <v>1209</v>
      </c>
      <c r="F163" s="1" t="s">
        <v>98</v>
      </c>
      <c r="G163" s="65" t="s">
        <v>658</v>
      </c>
      <c r="H163" s="1" t="s">
        <v>659</v>
      </c>
      <c r="I163" s="1" t="s">
        <v>31</v>
      </c>
      <c r="J163" s="1" t="s">
        <v>35</v>
      </c>
      <c r="K163" s="27" t="s">
        <v>660</v>
      </c>
      <c r="L163" s="65" t="s">
        <v>661</v>
      </c>
      <c r="M163" s="1" t="s">
        <v>45</v>
      </c>
      <c r="N163" s="65" t="s">
        <v>60</v>
      </c>
      <c r="O163" s="3" t="s">
        <v>1370</v>
      </c>
      <c r="P163" s="3" t="s">
        <v>1415</v>
      </c>
      <c r="Q163" s="3" t="s">
        <v>89</v>
      </c>
      <c r="R163" s="3" t="s">
        <v>662</v>
      </c>
      <c r="S163" s="100">
        <v>494500</v>
      </c>
      <c r="T163" s="100">
        <v>500000</v>
      </c>
      <c r="U163" s="100">
        <v>500000</v>
      </c>
      <c r="V163" s="100">
        <v>494500</v>
      </c>
      <c r="W163" s="54">
        <v>494500</v>
      </c>
      <c r="X163" s="100"/>
      <c r="Y163" s="100">
        <f t="shared" si="53"/>
        <v>494500</v>
      </c>
      <c r="Z163" s="54">
        <v>494500</v>
      </c>
      <c r="AA163" s="54"/>
      <c r="AB163" s="241"/>
      <c r="AC163" s="54">
        <f t="shared" si="54"/>
        <v>494500</v>
      </c>
      <c r="AD163" s="35">
        <v>494500</v>
      </c>
      <c r="AE163" s="241">
        <f t="shared" si="49"/>
        <v>0</v>
      </c>
      <c r="AF163" s="254">
        <v>445050</v>
      </c>
      <c r="AG163" s="254">
        <f t="shared" si="50"/>
        <v>49450</v>
      </c>
      <c r="AI163" s="208">
        <v>1</v>
      </c>
      <c r="AK163" s="208"/>
      <c r="AL163" s="208">
        <f>SUM(AI163:AK163)</f>
        <v>1</v>
      </c>
    </row>
    <row r="164" spans="1:38" s="16" customFormat="1" ht="50.1" customHeight="1" x14ac:dyDescent="0.25">
      <c r="A164" s="12">
        <v>1</v>
      </c>
      <c r="B164" s="3">
        <v>1</v>
      </c>
      <c r="C164" s="3">
        <v>1</v>
      </c>
      <c r="D164" s="3">
        <v>1</v>
      </c>
      <c r="E164" s="223" t="s">
        <v>1210</v>
      </c>
      <c r="F164" s="1" t="s">
        <v>98</v>
      </c>
      <c r="G164" s="65" t="s">
        <v>663</v>
      </c>
      <c r="H164" s="1" t="s">
        <v>1416</v>
      </c>
      <c r="I164" s="1" t="s">
        <v>32</v>
      </c>
      <c r="J164" s="1" t="s">
        <v>36</v>
      </c>
      <c r="K164" s="1" t="s">
        <v>664</v>
      </c>
      <c r="L164" s="65" t="s">
        <v>665</v>
      </c>
      <c r="M164" s="1" t="s">
        <v>45</v>
      </c>
      <c r="N164" s="65" t="s">
        <v>60</v>
      </c>
      <c r="O164" s="3" t="s">
        <v>1371</v>
      </c>
      <c r="P164" s="3" t="s">
        <v>666</v>
      </c>
      <c r="Q164" s="3" t="s">
        <v>87</v>
      </c>
      <c r="R164" s="3" t="s">
        <v>140</v>
      </c>
      <c r="S164" s="100">
        <v>500000</v>
      </c>
      <c r="T164" s="100">
        <v>250000</v>
      </c>
      <c r="U164" s="100">
        <v>250000</v>
      </c>
      <c r="V164" s="100">
        <v>250000</v>
      </c>
      <c r="W164" s="54">
        <v>250000</v>
      </c>
      <c r="X164" s="100"/>
      <c r="Y164" s="100">
        <f t="shared" si="53"/>
        <v>250000</v>
      </c>
      <c r="Z164" s="54">
        <v>250000</v>
      </c>
      <c r="AA164" s="54"/>
      <c r="AB164" s="241"/>
      <c r="AC164" s="54">
        <f t="shared" si="54"/>
        <v>250000</v>
      </c>
      <c r="AD164" s="35">
        <v>250000</v>
      </c>
      <c r="AE164" s="241">
        <f t="shared" si="49"/>
        <v>0</v>
      </c>
      <c r="AF164" s="254">
        <v>225000</v>
      </c>
      <c r="AG164" s="254">
        <f t="shared" si="50"/>
        <v>25000</v>
      </c>
      <c r="AH164" s="208">
        <v>1</v>
      </c>
      <c r="AI164" s="198"/>
      <c r="AK164" s="198"/>
      <c r="AL164" s="208">
        <f>SUM(AH164:AK164)</f>
        <v>1</v>
      </c>
    </row>
    <row r="165" spans="1:38" s="334" customFormat="1" ht="28.5" customHeight="1" x14ac:dyDescent="0.25">
      <c r="A165" s="12"/>
      <c r="B165" s="3">
        <v>1</v>
      </c>
      <c r="C165" s="3">
        <v>1</v>
      </c>
      <c r="D165" s="3">
        <v>0</v>
      </c>
      <c r="E165" s="229">
        <v>135</v>
      </c>
      <c r="F165" s="133"/>
      <c r="G165" s="133" t="s">
        <v>1471</v>
      </c>
      <c r="H165" s="133"/>
      <c r="I165" s="133"/>
      <c r="J165" s="133"/>
      <c r="K165" s="134"/>
      <c r="L165" s="133"/>
      <c r="M165" s="133"/>
      <c r="N165" s="133"/>
      <c r="O165" s="133"/>
      <c r="P165" s="133"/>
      <c r="Q165" s="133"/>
      <c r="R165" s="133"/>
      <c r="S165" s="135">
        <f>SUM(S147:S164)</f>
        <v>8868375</v>
      </c>
      <c r="T165" s="135">
        <f t="shared" ref="T165:AG165" si="55">SUM(T147:T164)</f>
        <v>5000000</v>
      </c>
      <c r="U165" s="135">
        <f t="shared" si="55"/>
        <v>4750000</v>
      </c>
      <c r="V165" s="135">
        <f t="shared" si="55"/>
        <v>4744500</v>
      </c>
      <c r="W165" s="136">
        <f t="shared" si="55"/>
        <v>4744500</v>
      </c>
      <c r="X165" s="135">
        <f t="shared" si="55"/>
        <v>0</v>
      </c>
      <c r="Y165" s="135">
        <f t="shared" si="55"/>
        <v>4744500</v>
      </c>
      <c r="Z165" s="136">
        <f t="shared" si="55"/>
        <v>4744500</v>
      </c>
      <c r="AA165" s="136">
        <f t="shared" si="55"/>
        <v>0</v>
      </c>
      <c r="AB165" s="136">
        <f t="shared" si="55"/>
        <v>-550000</v>
      </c>
      <c r="AC165" s="136">
        <f t="shared" si="55"/>
        <v>4194500</v>
      </c>
      <c r="AD165" s="136">
        <f t="shared" si="55"/>
        <v>4149121.34</v>
      </c>
      <c r="AE165" s="136">
        <f t="shared" si="55"/>
        <v>45378.660000000033</v>
      </c>
      <c r="AF165" s="136">
        <f t="shared" si="55"/>
        <v>3660050</v>
      </c>
      <c r="AG165" s="136">
        <f t="shared" si="55"/>
        <v>489071.33999999997</v>
      </c>
      <c r="AH165" s="285"/>
      <c r="AI165" s="285"/>
      <c r="AJ165" s="286"/>
      <c r="AK165" s="285"/>
      <c r="AL165" s="286">
        <f t="shared" si="52"/>
        <v>0</v>
      </c>
    </row>
    <row r="166" spans="1:38" s="16" customFormat="1" ht="50.1" customHeight="1" x14ac:dyDescent="0.25">
      <c r="A166" s="12">
        <v>1</v>
      </c>
      <c r="B166" s="3">
        <v>1</v>
      </c>
      <c r="C166" s="3">
        <v>1</v>
      </c>
      <c r="D166" s="3">
        <v>1</v>
      </c>
      <c r="E166" s="223" t="s">
        <v>1211</v>
      </c>
      <c r="F166" s="1" t="s">
        <v>98</v>
      </c>
      <c r="G166" s="67" t="s">
        <v>989</v>
      </c>
      <c r="H166" s="15" t="s">
        <v>1453</v>
      </c>
      <c r="I166" s="1" t="s">
        <v>32</v>
      </c>
      <c r="J166" s="15" t="s">
        <v>38</v>
      </c>
      <c r="K166" s="29" t="s">
        <v>801</v>
      </c>
      <c r="L166" s="67" t="s">
        <v>990</v>
      </c>
      <c r="M166" s="15" t="s">
        <v>51</v>
      </c>
      <c r="N166" s="67" t="s">
        <v>61</v>
      </c>
      <c r="O166" s="30" t="s">
        <v>991</v>
      </c>
      <c r="P166" s="30" t="s">
        <v>991</v>
      </c>
      <c r="Q166" s="7" t="s">
        <v>88</v>
      </c>
      <c r="R166" s="7" t="s">
        <v>992</v>
      </c>
      <c r="S166" s="109">
        <v>201000</v>
      </c>
      <c r="T166" s="109">
        <v>150000</v>
      </c>
      <c r="U166" s="109">
        <v>150000</v>
      </c>
      <c r="V166" s="109">
        <v>150000</v>
      </c>
      <c r="W166" s="56">
        <v>150000</v>
      </c>
      <c r="X166" s="109"/>
      <c r="Y166" s="100">
        <f t="shared" ref="Y166:Y189" si="56">SUM(W166:X166)</f>
        <v>150000</v>
      </c>
      <c r="Z166" s="56">
        <v>150000</v>
      </c>
      <c r="AA166" s="56"/>
      <c r="AB166" s="321"/>
      <c r="AC166" s="54">
        <f t="shared" ref="AC166:AC189" si="57">SUM(Z166:AB166)</f>
        <v>150000</v>
      </c>
      <c r="AD166" s="35">
        <v>135000</v>
      </c>
      <c r="AE166" s="241">
        <f t="shared" si="49"/>
        <v>15000</v>
      </c>
      <c r="AF166" s="254">
        <v>135000</v>
      </c>
      <c r="AG166" s="254">
        <f t="shared" si="50"/>
        <v>0</v>
      </c>
      <c r="AH166" s="198"/>
      <c r="AI166" s="208">
        <v>1</v>
      </c>
      <c r="AK166" s="198"/>
      <c r="AL166" s="208">
        <f t="shared" si="48"/>
        <v>1</v>
      </c>
    </row>
    <row r="167" spans="1:38" s="16" customFormat="1" ht="50.1" customHeight="1" x14ac:dyDescent="0.25">
      <c r="A167" s="12">
        <v>1</v>
      </c>
      <c r="B167" s="3">
        <v>1</v>
      </c>
      <c r="C167" s="3">
        <v>1</v>
      </c>
      <c r="D167" s="3">
        <v>1</v>
      </c>
      <c r="E167" s="223" t="s">
        <v>1212</v>
      </c>
      <c r="F167" s="1" t="s">
        <v>98</v>
      </c>
      <c r="G167" s="67" t="s">
        <v>993</v>
      </c>
      <c r="H167" s="15" t="s">
        <v>1454</v>
      </c>
      <c r="I167" s="15" t="s">
        <v>31</v>
      </c>
      <c r="J167" s="15" t="s">
        <v>38</v>
      </c>
      <c r="K167" s="29" t="s">
        <v>994</v>
      </c>
      <c r="L167" s="67" t="s">
        <v>995</v>
      </c>
      <c r="M167" s="15" t="s">
        <v>45</v>
      </c>
      <c r="N167" s="67" t="s">
        <v>61</v>
      </c>
      <c r="O167" s="7">
        <v>16</v>
      </c>
      <c r="P167" s="7">
        <v>16</v>
      </c>
      <c r="Q167" s="7">
        <v>8</v>
      </c>
      <c r="R167" s="7" t="s">
        <v>996</v>
      </c>
      <c r="S167" s="109">
        <v>150000</v>
      </c>
      <c r="T167" s="109">
        <v>150000</v>
      </c>
      <c r="U167" s="109">
        <v>150000</v>
      </c>
      <c r="V167" s="109">
        <v>150000</v>
      </c>
      <c r="W167" s="56">
        <v>150000</v>
      </c>
      <c r="X167" s="109"/>
      <c r="Y167" s="100">
        <f t="shared" si="56"/>
        <v>150000</v>
      </c>
      <c r="Z167" s="56">
        <v>150000</v>
      </c>
      <c r="AA167" s="56"/>
      <c r="AB167" s="321"/>
      <c r="AC167" s="54">
        <f t="shared" si="57"/>
        <v>150000</v>
      </c>
      <c r="AD167" s="35">
        <v>150000</v>
      </c>
      <c r="AE167" s="241">
        <f t="shared" si="49"/>
        <v>0</v>
      </c>
      <c r="AF167" s="254">
        <v>135000</v>
      </c>
      <c r="AG167" s="254">
        <f t="shared" si="50"/>
        <v>15000</v>
      </c>
      <c r="AH167" s="198"/>
      <c r="AI167" s="208">
        <v>1</v>
      </c>
      <c r="AK167" s="198"/>
      <c r="AL167" s="208">
        <f t="shared" si="48"/>
        <v>1</v>
      </c>
    </row>
    <row r="168" spans="1:38" s="16" customFormat="1" ht="50.1" customHeight="1" x14ac:dyDescent="0.25">
      <c r="A168" s="12">
        <v>1</v>
      </c>
      <c r="B168" s="3">
        <v>1</v>
      </c>
      <c r="C168" s="3">
        <v>1</v>
      </c>
      <c r="D168" s="3">
        <v>1</v>
      </c>
      <c r="E168" s="223" t="s">
        <v>1213</v>
      </c>
      <c r="F168" s="1" t="s">
        <v>98</v>
      </c>
      <c r="G168" s="67" t="s">
        <v>997</v>
      </c>
      <c r="H168" s="15" t="s">
        <v>1455</v>
      </c>
      <c r="I168" s="15" t="s">
        <v>31</v>
      </c>
      <c r="J168" s="15" t="s">
        <v>38</v>
      </c>
      <c r="K168" s="31" t="s">
        <v>998</v>
      </c>
      <c r="L168" s="67" t="s">
        <v>999</v>
      </c>
      <c r="M168" s="15" t="s">
        <v>45</v>
      </c>
      <c r="N168" s="67" t="s">
        <v>61</v>
      </c>
      <c r="O168" s="7">
        <v>10</v>
      </c>
      <c r="P168" s="7" t="s">
        <v>1000</v>
      </c>
      <c r="Q168" s="7">
        <v>7</v>
      </c>
      <c r="R168" s="7" t="s">
        <v>1001</v>
      </c>
      <c r="S168" s="109">
        <v>344400</v>
      </c>
      <c r="T168" s="109">
        <v>300000</v>
      </c>
      <c r="U168" s="109">
        <v>300000</v>
      </c>
      <c r="V168" s="109">
        <v>300000</v>
      </c>
      <c r="W168" s="56">
        <v>300000</v>
      </c>
      <c r="X168" s="109"/>
      <c r="Y168" s="100">
        <f t="shared" si="56"/>
        <v>300000</v>
      </c>
      <c r="Z168" s="56">
        <v>300000</v>
      </c>
      <c r="AA168" s="56"/>
      <c r="AB168" s="321"/>
      <c r="AC168" s="54">
        <f t="shared" si="57"/>
        <v>300000</v>
      </c>
      <c r="AD168" s="35">
        <v>300000</v>
      </c>
      <c r="AE168" s="241">
        <f t="shared" si="49"/>
        <v>0</v>
      </c>
      <c r="AF168" s="254">
        <v>270000</v>
      </c>
      <c r="AG168" s="254">
        <f t="shared" si="50"/>
        <v>30000</v>
      </c>
      <c r="AH168" s="198"/>
      <c r="AI168" s="208">
        <v>1</v>
      </c>
      <c r="AK168" s="198"/>
      <c r="AL168" s="208">
        <f t="shared" si="48"/>
        <v>1</v>
      </c>
    </row>
    <row r="169" spans="1:38" s="16" customFormat="1" ht="50.1" customHeight="1" x14ac:dyDescent="0.25">
      <c r="A169" s="12">
        <v>1</v>
      </c>
      <c r="B169" s="3">
        <v>1</v>
      </c>
      <c r="C169" s="3">
        <v>1</v>
      </c>
      <c r="D169" s="3">
        <v>1</v>
      </c>
      <c r="E169" s="223" t="s">
        <v>1214</v>
      </c>
      <c r="F169" s="1" t="s">
        <v>98</v>
      </c>
      <c r="G169" s="67" t="s">
        <v>1002</v>
      </c>
      <c r="H169" s="15" t="s">
        <v>1003</v>
      </c>
      <c r="I169" s="15" t="s">
        <v>31</v>
      </c>
      <c r="J169" s="15" t="s">
        <v>38</v>
      </c>
      <c r="K169" s="31" t="s">
        <v>1004</v>
      </c>
      <c r="L169" s="67" t="s">
        <v>1005</v>
      </c>
      <c r="M169" s="15" t="s">
        <v>45</v>
      </c>
      <c r="N169" s="67" t="s">
        <v>61</v>
      </c>
      <c r="O169" s="7">
        <v>18</v>
      </c>
      <c r="P169" s="7">
        <v>18</v>
      </c>
      <c r="Q169" s="7">
        <v>10</v>
      </c>
      <c r="R169" s="7" t="s">
        <v>1006</v>
      </c>
      <c r="S169" s="109">
        <v>393000</v>
      </c>
      <c r="T169" s="109">
        <v>300000</v>
      </c>
      <c r="U169" s="109">
        <v>300000</v>
      </c>
      <c r="V169" s="109">
        <v>300000</v>
      </c>
      <c r="W169" s="56">
        <v>300000</v>
      </c>
      <c r="X169" s="109"/>
      <c r="Y169" s="100">
        <f t="shared" si="56"/>
        <v>300000</v>
      </c>
      <c r="Z169" s="56">
        <v>300000</v>
      </c>
      <c r="AA169" s="56"/>
      <c r="AB169" s="321"/>
      <c r="AC169" s="54">
        <f t="shared" si="57"/>
        <v>300000</v>
      </c>
      <c r="AD169" s="35">
        <v>300000</v>
      </c>
      <c r="AE169" s="241">
        <f t="shared" si="49"/>
        <v>0</v>
      </c>
      <c r="AF169" s="254">
        <v>270000</v>
      </c>
      <c r="AG169" s="254">
        <f t="shared" si="50"/>
        <v>30000</v>
      </c>
      <c r="AH169" s="198"/>
      <c r="AI169" s="208">
        <v>1</v>
      </c>
      <c r="AK169" s="198"/>
      <c r="AL169" s="208">
        <f t="shared" si="48"/>
        <v>1</v>
      </c>
    </row>
    <row r="170" spans="1:38" s="32" customFormat="1" ht="50.1" customHeight="1" x14ac:dyDescent="0.25">
      <c r="A170" s="12">
        <v>1</v>
      </c>
      <c r="B170" s="3">
        <v>1</v>
      </c>
      <c r="C170" s="3">
        <v>1</v>
      </c>
      <c r="D170" s="3">
        <v>1</v>
      </c>
      <c r="E170" s="223" t="s">
        <v>1215</v>
      </c>
      <c r="F170" s="1" t="s">
        <v>98</v>
      </c>
      <c r="G170" s="67" t="s">
        <v>1007</v>
      </c>
      <c r="H170" s="15" t="s">
        <v>1456</v>
      </c>
      <c r="I170" s="15" t="s">
        <v>31</v>
      </c>
      <c r="J170" s="15" t="s">
        <v>37</v>
      </c>
      <c r="K170" s="31" t="s">
        <v>627</v>
      </c>
      <c r="L170" s="67" t="s">
        <v>1008</v>
      </c>
      <c r="M170" s="15" t="s">
        <v>46</v>
      </c>
      <c r="N170" s="67" t="s">
        <v>61</v>
      </c>
      <c r="O170" s="7" t="s">
        <v>1372</v>
      </c>
      <c r="P170" s="7">
        <v>1</v>
      </c>
      <c r="Q170" s="7">
        <v>3</v>
      </c>
      <c r="R170" s="7" t="s">
        <v>234</v>
      </c>
      <c r="S170" s="109">
        <v>500000</v>
      </c>
      <c r="T170" s="109">
        <v>200000</v>
      </c>
      <c r="U170" s="109">
        <v>200000</v>
      </c>
      <c r="V170" s="109">
        <v>200000</v>
      </c>
      <c r="W170" s="56">
        <v>200000</v>
      </c>
      <c r="X170" s="109"/>
      <c r="Y170" s="100">
        <f t="shared" si="56"/>
        <v>200000</v>
      </c>
      <c r="Z170" s="56">
        <v>200000</v>
      </c>
      <c r="AA170" s="56"/>
      <c r="AB170" s="321"/>
      <c r="AC170" s="54">
        <f t="shared" si="57"/>
        <v>200000</v>
      </c>
      <c r="AD170" s="35">
        <v>200000</v>
      </c>
      <c r="AE170" s="241">
        <f t="shared" si="49"/>
        <v>0</v>
      </c>
      <c r="AF170" s="254">
        <v>74525.88</v>
      </c>
      <c r="AG170" s="254">
        <f t="shared" si="50"/>
        <v>125474.12</v>
      </c>
      <c r="AH170" s="208">
        <v>1</v>
      </c>
      <c r="AI170" s="198"/>
      <c r="AK170" s="198"/>
      <c r="AL170" s="208">
        <f t="shared" si="48"/>
        <v>1</v>
      </c>
    </row>
    <row r="171" spans="1:38" s="16" customFormat="1" ht="50.1" customHeight="1" x14ac:dyDescent="0.25">
      <c r="A171" s="12">
        <v>1</v>
      </c>
      <c r="B171" s="3">
        <v>1</v>
      </c>
      <c r="C171" s="3">
        <v>1</v>
      </c>
      <c r="D171" s="3">
        <v>1</v>
      </c>
      <c r="E171" s="223" t="s">
        <v>1216</v>
      </c>
      <c r="F171" s="1" t="s">
        <v>98</v>
      </c>
      <c r="G171" s="67" t="s">
        <v>1009</v>
      </c>
      <c r="H171" s="15" t="s">
        <v>1457</v>
      </c>
      <c r="I171" s="15" t="s">
        <v>32</v>
      </c>
      <c r="J171" s="15" t="s">
        <v>36</v>
      </c>
      <c r="K171" s="31" t="s">
        <v>1010</v>
      </c>
      <c r="L171" s="67" t="s">
        <v>1011</v>
      </c>
      <c r="M171" s="15" t="s">
        <v>46</v>
      </c>
      <c r="N171" s="67" t="s">
        <v>61</v>
      </c>
      <c r="O171" s="7">
        <v>50</v>
      </c>
      <c r="P171" s="7" t="s">
        <v>1012</v>
      </c>
      <c r="Q171" s="7">
        <v>7</v>
      </c>
      <c r="R171" s="7" t="s">
        <v>996</v>
      </c>
      <c r="S171" s="109">
        <v>200000</v>
      </c>
      <c r="T171" s="109">
        <v>200000</v>
      </c>
      <c r="U171" s="109">
        <v>200000</v>
      </c>
      <c r="V171" s="109">
        <v>200000</v>
      </c>
      <c r="W171" s="56">
        <v>200000</v>
      </c>
      <c r="X171" s="109"/>
      <c r="Y171" s="100">
        <f t="shared" si="56"/>
        <v>200000</v>
      </c>
      <c r="Z171" s="56">
        <v>200000</v>
      </c>
      <c r="AA171" s="56"/>
      <c r="AB171" s="321"/>
      <c r="AC171" s="54">
        <f t="shared" si="57"/>
        <v>200000</v>
      </c>
      <c r="AD171" s="35">
        <v>200000</v>
      </c>
      <c r="AE171" s="241">
        <f t="shared" si="49"/>
        <v>0</v>
      </c>
      <c r="AF171" s="254">
        <v>0</v>
      </c>
      <c r="AG171" s="254">
        <f t="shared" si="50"/>
        <v>200000</v>
      </c>
      <c r="AH171" s="208">
        <v>1</v>
      </c>
      <c r="AI171" s="198"/>
      <c r="AK171" s="198"/>
      <c r="AL171" s="208">
        <f t="shared" si="48"/>
        <v>1</v>
      </c>
    </row>
    <row r="172" spans="1:38" s="16" customFormat="1" ht="50.1" customHeight="1" x14ac:dyDescent="0.25">
      <c r="A172" s="12">
        <v>1</v>
      </c>
      <c r="B172" s="3">
        <v>1</v>
      </c>
      <c r="C172" s="3">
        <v>1</v>
      </c>
      <c r="D172" s="3">
        <v>1</v>
      </c>
      <c r="E172" s="223" t="s">
        <v>1217</v>
      </c>
      <c r="F172" s="1" t="s">
        <v>98</v>
      </c>
      <c r="G172" s="67" t="s">
        <v>1013</v>
      </c>
      <c r="H172" s="15" t="s">
        <v>1458</v>
      </c>
      <c r="I172" s="15" t="s">
        <v>32</v>
      </c>
      <c r="J172" s="15" t="s">
        <v>38</v>
      </c>
      <c r="K172" s="31" t="s">
        <v>1014</v>
      </c>
      <c r="L172" s="67" t="s">
        <v>1015</v>
      </c>
      <c r="M172" s="15" t="s">
        <v>45</v>
      </c>
      <c r="N172" s="67" t="s">
        <v>61</v>
      </c>
      <c r="O172" s="7" t="s">
        <v>1417</v>
      </c>
      <c r="P172" s="7" t="s">
        <v>1373</v>
      </c>
      <c r="Q172" s="7">
        <v>7</v>
      </c>
      <c r="R172" s="7" t="s">
        <v>996</v>
      </c>
      <c r="S172" s="109">
        <v>200000</v>
      </c>
      <c r="T172" s="109">
        <v>200000</v>
      </c>
      <c r="U172" s="109">
        <v>200000</v>
      </c>
      <c r="V172" s="109">
        <v>200000</v>
      </c>
      <c r="W172" s="56">
        <v>200000</v>
      </c>
      <c r="X172" s="109"/>
      <c r="Y172" s="100">
        <f t="shared" si="56"/>
        <v>200000</v>
      </c>
      <c r="Z172" s="56">
        <v>200000</v>
      </c>
      <c r="AA172" s="56"/>
      <c r="AB172" s="321"/>
      <c r="AC172" s="54">
        <f t="shared" si="57"/>
        <v>200000</v>
      </c>
      <c r="AD172" s="35">
        <v>200000</v>
      </c>
      <c r="AE172" s="241">
        <f t="shared" si="49"/>
        <v>0</v>
      </c>
      <c r="AF172" s="254">
        <v>0</v>
      </c>
      <c r="AG172" s="254">
        <f t="shared" si="50"/>
        <v>200000</v>
      </c>
      <c r="AH172" s="198"/>
      <c r="AI172" s="198"/>
      <c r="AJ172" s="208">
        <v>1</v>
      </c>
      <c r="AK172" s="198"/>
      <c r="AL172" s="208">
        <f t="shared" si="48"/>
        <v>1</v>
      </c>
    </row>
    <row r="173" spans="1:38" s="16" customFormat="1" ht="50.1" customHeight="1" x14ac:dyDescent="0.25">
      <c r="A173" s="12">
        <v>1</v>
      </c>
      <c r="B173" s="3">
        <v>1</v>
      </c>
      <c r="C173" s="3">
        <v>1</v>
      </c>
      <c r="D173" s="3">
        <v>1</v>
      </c>
      <c r="E173" s="223" t="s">
        <v>1218</v>
      </c>
      <c r="F173" s="1" t="s">
        <v>98</v>
      </c>
      <c r="G173" s="67" t="s">
        <v>1016</v>
      </c>
      <c r="H173" s="15" t="s">
        <v>1459</v>
      </c>
      <c r="I173" s="15" t="s">
        <v>32</v>
      </c>
      <c r="J173" s="15" t="s">
        <v>36</v>
      </c>
      <c r="K173" s="31" t="s">
        <v>1010</v>
      </c>
      <c r="L173" s="67" t="s">
        <v>1017</v>
      </c>
      <c r="M173" s="15" t="s">
        <v>51</v>
      </c>
      <c r="N173" s="67" t="s">
        <v>61</v>
      </c>
      <c r="O173" s="7" t="s">
        <v>1418</v>
      </c>
      <c r="P173" s="7" t="s">
        <v>1018</v>
      </c>
      <c r="Q173" s="7">
        <v>11</v>
      </c>
      <c r="R173" s="7" t="s">
        <v>726</v>
      </c>
      <c r="S173" s="109">
        <v>200000</v>
      </c>
      <c r="T173" s="109">
        <v>200000</v>
      </c>
      <c r="U173" s="109">
        <v>200000</v>
      </c>
      <c r="V173" s="109">
        <v>200000</v>
      </c>
      <c r="W173" s="56">
        <v>200000</v>
      </c>
      <c r="X173" s="109"/>
      <c r="Y173" s="100">
        <f t="shared" si="56"/>
        <v>200000</v>
      </c>
      <c r="Z173" s="56">
        <v>200000</v>
      </c>
      <c r="AA173" s="56"/>
      <c r="AB173" s="321"/>
      <c r="AC173" s="54">
        <f t="shared" si="57"/>
        <v>200000</v>
      </c>
      <c r="AD173" s="35">
        <v>200000</v>
      </c>
      <c r="AE173" s="241">
        <f t="shared" si="49"/>
        <v>0</v>
      </c>
      <c r="AF173" s="254">
        <v>180000</v>
      </c>
      <c r="AG173" s="254">
        <f t="shared" si="50"/>
        <v>20000</v>
      </c>
      <c r="AH173" s="198"/>
      <c r="AI173" s="208">
        <v>1</v>
      </c>
      <c r="AK173" s="198"/>
      <c r="AL173" s="208">
        <f t="shared" si="48"/>
        <v>1</v>
      </c>
    </row>
    <row r="174" spans="1:38" s="16" customFormat="1" ht="50.1" customHeight="1" x14ac:dyDescent="0.25">
      <c r="A174" s="12">
        <v>1</v>
      </c>
      <c r="B174" s="3">
        <v>1</v>
      </c>
      <c r="C174" s="3">
        <v>1</v>
      </c>
      <c r="D174" s="3">
        <v>1</v>
      </c>
      <c r="E174" s="223" t="s">
        <v>1219</v>
      </c>
      <c r="F174" s="1" t="s">
        <v>98</v>
      </c>
      <c r="G174" s="67" t="s">
        <v>1019</v>
      </c>
      <c r="H174" s="15" t="s">
        <v>1020</v>
      </c>
      <c r="I174" s="15" t="s">
        <v>32</v>
      </c>
      <c r="J174" s="15" t="s">
        <v>42</v>
      </c>
      <c r="K174" s="31" t="s">
        <v>1021</v>
      </c>
      <c r="L174" s="67" t="s">
        <v>1022</v>
      </c>
      <c r="M174" s="15" t="s">
        <v>46</v>
      </c>
      <c r="N174" s="67" t="s">
        <v>61</v>
      </c>
      <c r="O174" s="7" t="s">
        <v>1374</v>
      </c>
      <c r="P174" s="7">
        <v>1</v>
      </c>
      <c r="Q174" s="7">
        <v>7</v>
      </c>
      <c r="R174" s="7" t="s">
        <v>996</v>
      </c>
      <c r="S174" s="109">
        <v>200000</v>
      </c>
      <c r="T174" s="109">
        <v>200000</v>
      </c>
      <c r="U174" s="109">
        <v>200000</v>
      </c>
      <c r="V174" s="109">
        <v>200000</v>
      </c>
      <c r="W174" s="56">
        <v>200000</v>
      </c>
      <c r="X174" s="109"/>
      <c r="Y174" s="100">
        <f t="shared" si="56"/>
        <v>200000</v>
      </c>
      <c r="Z174" s="56">
        <v>200000</v>
      </c>
      <c r="AA174" s="56"/>
      <c r="AB174" s="321"/>
      <c r="AC174" s="54">
        <f t="shared" si="57"/>
        <v>200000</v>
      </c>
      <c r="AD174" s="35">
        <v>200000</v>
      </c>
      <c r="AE174" s="241">
        <f t="shared" si="49"/>
        <v>0</v>
      </c>
      <c r="AF174" s="254">
        <v>0</v>
      </c>
      <c r="AG174" s="254">
        <f t="shared" si="50"/>
        <v>200000</v>
      </c>
      <c r="AI174" s="208">
        <v>1</v>
      </c>
      <c r="AK174" s="198"/>
      <c r="AL174" s="208">
        <f>SUM(AI174:AK174)</f>
        <v>1</v>
      </c>
    </row>
    <row r="175" spans="1:38" s="16" customFormat="1" ht="50.1" customHeight="1" x14ac:dyDescent="0.25">
      <c r="A175" s="12">
        <v>1</v>
      </c>
      <c r="B175" s="3">
        <v>1</v>
      </c>
      <c r="C175" s="3">
        <v>1</v>
      </c>
      <c r="D175" s="3">
        <v>1</v>
      </c>
      <c r="E175" s="223" t="s">
        <v>1220</v>
      </c>
      <c r="F175" s="1" t="s">
        <v>98</v>
      </c>
      <c r="G175" s="67" t="s">
        <v>1023</v>
      </c>
      <c r="H175" s="15" t="s">
        <v>1024</v>
      </c>
      <c r="I175" s="15" t="s">
        <v>32</v>
      </c>
      <c r="J175" s="15" t="s">
        <v>38</v>
      </c>
      <c r="K175" s="31" t="s">
        <v>1025</v>
      </c>
      <c r="L175" s="67" t="s">
        <v>1026</v>
      </c>
      <c r="M175" s="15" t="s">
        <v>45</v>
      </c>
      <c r="N175" s="67" t="s">
        <v>61</v>
      </c>
      <c r="O175" s="7">
        <v>24</v>
      </c>
      <c r="P175" s="7">
        <v>24</v>
      </c>
      <c r="Q175" s="7">
        <v>3</v>
      </c>
      <c r="R175" s="7" t="s">
        <v>1027</v>
      </c>
      <c r="S175" s="109">
        <v>150000</v>
      </c>
      <c r="T175" s="109">
        <v>150000</v>
      </c>
      <c r="U175" s="109">
        <v>150000</v>
      </c>
      <c r="V175" s="109">
        <v>150000</v>
      </c>
      <c r="W175" s="56">
        <v>150000</v>
      </c>
      <c r="X175" s="109"/>
      <c r="Y175" s="100">
        <f t="shared" si="56"/>
        <v>150000</v>
      </c>
      <c r="Z175" s="56">
        <v>150000</v>
      </c>
      <c r="AA175" s="56"/>
      <c r="AB175" s="321">
        <v>-150000</v>
      </c>
      <c r="AC175" s="54">
        <f t="shared" si="57"/>
        <v>0</v>
      </c>
      <c r="AD175" s="35">
        <v>0</v>
      </c>
      <c r="AE175" s="241">
        <f t="shared" si="49"/>
        <v>0</v>
      </c>
      <c r="AF175" s="254">
        <v>0</v>
      </c>
      <c r="AG175" s="254">
        <f t="shared" si="50"/>
        <v>0</v>
      </c>
      <c r="AI175" s="208">
        <v>1</v>
      </c>
      <c r="AL175" s="208">
        <f>SUM(AI175:AK175)</f>
        <v>1</v>
      </c>
    </row>
    <row r="176" spans="1:38" s="16" customFormat="1" ht="50.1" customHeight="1" x14ac:dyDescent="0.25">
      <c r="A176" s="12">
        <v>1</v>
      </c>
      <c r="B176" s="3">
        <v>1</v>
      </c>
      <c r="C176" s="3">
        <v>1</v>
      </c>
      <c r="D176" s="3">
        <v>1</v>
      </c>
      <c r="E176" s="223" t="s">
        <v>1221</v>
      </c>
      <c r="F176" s="1" t="s">
        <v>98</v>
      </c>
      <c r="G176" s="67" t="s">
        <v>1028</v>
      </c>
      <c r="H176" s="15" t="s">
        <v>1029</v>
      </c>
      <c r="I176" s="15" t="s">
        <v>32</v>
      </c>
      <c r="J176" s="15" t="s">
        <v>38</v>
      </c>
      <c r="K176" s="29" t="s">
        <v>243</v>
      </c>
      <c r="L176" s="67" t="s">
        <v>1030</v>
      </c>
      <c r="M176" s="15" t="s">
        <v>47</v>
      </c>
      <c r="N176" s="67" t="s">
        <v>61</v>
      </c>
      <c r="O176" s="7">
        <v>10</v>
      </c>
      <c r="P176" s="7">
        <v>10</v>
      </c>
      <c r="Q176" s="7">
        <v>3</v>
      </c>
      <c r="R176" s="7" t="s">
        <v>1031</v>
      </c>
      <c r="S176" s="109">
        <v>150000</v>
      </c>
      <c r="T176" s="109">
        <v>150000</v>
      </c>
      <c r="U176" s="109">
        <v>150000</v>
      </c>
      <c r="V176" s="109">
        <v>150000</v>
      </c>
      <c r="W176" s="56">
        <v>150000</v>
      </c>
      <c r="X176" s="109"/>
      <c r="Y176" s="100">
        <f t="shared" si="56"/>
        <v>150000</v>
      </c>
      <c r="Z176" s="56">
        <v>150000</v>
      </c>
      <c r="AA176" s="56"/>
      <c r="AB176" s="321"/>
      <c r="AC176" s="54">
        <f t="shared" si="57"/>
        <v>150000</v>
      </c>
      <c r="AD176" s="35">
        <v>150000</v>
      </c>
      <c r="AE176" s="241">
        <f t="shared" si="49"/>
        <v>0</v>
      </c>
      <c r="AF176" s="254">
        <v>135000</v>
      </c>
      <c r="AG176" s="254">
        <f t="shared" si="50"/>
        <v>15000</v>
      </c>
      <c r="AH176" s="198"/>
      <c r="AI176" s="208">
        <v>1</v>
      </c>
      <c r="AK176" s="198"/>
      <c r="AL176" s="208">
        <f t="shared" si="48"/>
        <v>1</v>
      </c>
    </row>
    <row r="177" spans="1:38" s="16" customFormat="1" ht="50.1" customHeight="1" x14ac:dyDescent="0.25">
      <c r="A177" s="12">
        <v>1</v>
      </c>
      <c r="B177" s="3">
        <v>1</v>
      </c>
      <c r="C177" s="3">
        <v>1</v>
      </c>
      <c r="D177" s="3">
        <v>1</v>
      </c>
      <c r="E177" s="223" t="s">
        <v>1222</v>
      </c>
      <c r="F177" s="1" t="s">
        <v>98</v>
      </c>
      <c r="G177" s="67" t="s">
        <v>1032</v>
      </c>
      <c r="H177" s="15" t="s">
        <v>1033</v>
      </c>
      <c r="I177" s="15" t="s">
        <v>32</v>
      </c>
      <c r="J177" s="15" t="s">
        <v>38</v>
      </c>
      <c r="K177" s="31" t="s">
        <v>1034</v>
      </c>
      <c r="L177" s="67" t="s">
        <v>1035</v>
      </c>
      <c r="M177" s="15" t="s">
        <v>45</v>
      </c>
      <c r="N177" s="67" t="s">
        <v>61</v>
      </c>
      <c r="O177" s="7" t="s">
        <v>1375</v>
      </c>
      <c r="P177" s="7">
        <v>5</v>
      </c>
      <c r="Q177" s="7">
        <v>8</v>
      </c>
      <c r="R177" s="7" t="s">
        <v>1036</v>
      </c>
      <c r="S177" s="109">
        <v>150000</v>
      </c>
      <c r="T177" s="109">
        <v>150000</v>
      </c>
      <c r="U177" s="109">
        <v>150000</v>
      </c>
      <c r="V177" s="109">
        <v>150000</v>
      </c>
      <c r="W177" s="56">
        <v>150000</v>
      </c>
      <c r="X177" s="109"/>
      <c r="Y177" s="100">
        <f t="shared" si="56"/>
        <v>150000</v>
      </c>
      <c r="Z177" s="56">
        <v>150000</v>
      </c>
      <c r="AA177" s="56"/>
      <c r="AB177" s="321"/>
      <c r="AC177" s="54">
        <f t="shared" si="57"/>
        <v>150000</v>
      </c>
      <c r="AD177" s="35">
        <v>0</v>
      </c>
      <c r="AE177" s="241">
        <f t="shared" si="49"/>
        <v>150000</v>
      </c>
      <c r="AF177" s="254">
        <v>0</v>
      </c>
      <c r="AG177" s="254">
        <f t="shared" si="50"/>
        <v>0</v>
      </c>
      <c r="AH177" s="198"/>
      <c r="AI177" s="208">
        <v>1</v>
      </c>
      <c r="AK177" s="198"/>
      <c r="AL177" s="208">
        <f t="shared" si="48"/>
        <v>1</v>
      </c>
    </row>
    <row r="178" spans="1:38" s="16" customFormat="1" ht="50.1" customHeight="1" x14ac:dyDescent="0.25">
      <c r="A178" s="12">
        <v>1</v>
      </c>
      <c r="B178" s="3">
        <v>1</v>
      </c>
      <c r="C178" s="3">
        <v>1</v>
      </c>
      <c r="D178" s="3">
        <v>1</v>
      </c>
      <c r="E178" s="223" t="s">
        <v>1223</v>
      </c>
      <c r="F178" s="1" t="s">
        <v>98</v>
      </c>
      <c r="G178" s="67" t="s">
        <v>1037</v>
      </c>
      <c r="H178" s="15" t="s">
        <v>1038</v>
      </c>
      <c r="I178" s="15" t="s">
        <v>32</v>
      </c>
      <c r="J178" s="15" t="s">
        <v>38</v>
      </c>
      <c r="K178" s="29" t="s">
        <v>651</v>
      </c>
      <c r="L178" s="67" t="s">
        <v>1039</v>
      </c>
      <c r="M178" s="15" t="s">
        <v>45</v>
      </c>
      <c r="N178" s="67" t="s">
        <v>61</v>
      </c>
      <c r="O178" s="7">
        <v>12</v>
      </c>
      <c r="P178" s="7">
        <v>12</v>
      </c>
      <c r="Q178" s="7">
        <v>8</v>
      </c>
      <c r="R178" s="7" t="s">
        <v>996</v>
      </c>
      <c r="S178" s="109">
        <v>300000</v>
      </c>
      <c r="T178" s="109">
        <v>300000</v>
      </c>
      <c r="U178" s="109">
        <v>300000</v>
      </c>
      <c r="V178" s="109">
        <v>300000</v>
      </c>
      <c r="W178" s="56">
        <v>300000</v>
      </c>
      <c r="X178" s="109"/>
      <c r="Y178" s="100">
        <f t="shared" si="56"/>
        <v>300000</v>
      </c>
      <c r="Z178" s="56">
        <v>300000</v>
      </c>
      <c r="AA178" s="56"/>
      <c r="AB178" s="321"/>
      <c r="AC178" s="54">
        <f t="shared" si="57"/>
        <v>300000</v>
      </c>
      <c r="AD178" s="35">
        <v>300000</v>
      </c>
      <c r="AE178" s="241">
        <f t="shared" si="49"/>
        <v>0</v>
      </c>
      <c r="AF178" s="254">
        <v>270000</v>
      </c>
      <c r="AG178" s="254">
        <f t="shared" si="50"/>
        <v>30000</v>
      </c>
      <c r="AH178" s="198"/>
      <c r="AI178" s="208">
        <v>1</v>
      </c>
      <c r="AL178" s="208">
        <f>SUM(AH178:AJ178)</f>
        <v>1</v>
      </c>
    </row>
    <row r="179" spans="1:38" s="16" customFormat="1" ht="50.1" customHeight="1" x14ac:dyDescent="0.25">
      <c r="A179" s="12">
        <v>1</v>
      </c>
      <c r="B179" s="3">
        <v>1</v>
      </c>
      <c r="C179" s="3">
        <v>1</v>
      </c>
      <c r="D179" s="3">
        <v>1</v>
      </c>
      <c r="E179" s="223" t="s">
        <v>1224</v>
      </c>
      <c r="F179" s="1" t="s">
        <v>98</v>
      </c>
      <c r="G179" s="67" t="s">
        <v>1040</v>
      </c>
      <c r="H179" s="15" t="s">
        <v>1041</v>
      </c>
      <c r="I179" s="15" t="s">
        <v>32</v>
      </c>
      <c r="J179" s="15" t="s">
        <v>38</v>
      </c>
      <c r="K179" s="31" t="s">
        <v>1042</v>
      </c>
      <c r="L179" s="67" t="s">
        <v>1043</v>
      </c>
      <c r="M179" s="15" t="s">
        <v>45</v>
      </c>
      <c r="N179" s="67" t="s">
        <v>61</v>
      </c>
      <c r="O179" s="7">
        <v>12</v>
      </c>
      <c r="P179" s="7">
        <v>12</v>
      </c>
      <c r="Q179" s="7">
        <v>6</v>
      </c>
      <c r="R179" s="7" t="s">
        <v>1044</v>
      </c>
      <c r="S179" s="109">
        <v>300000</v>
      </c>
      <c r="T179" s="109">
        <v>300000</v>
      </c>
      <c r="U179" s="109">
        <v>300000</v>
      </c>
      <c r="V179" s="109">
        <v>300000</v>
      </c>
      <c r="W179" s="56">
        <v>300000</v>
      </c>
      <c r="X179" s="109"/>
      <c r="Y179" s="100">
        <f t="shared" si="56"/>
        <v>300000</v>
      </c>
      <c r="Z179" s="56">
        <v>300000</v>
      </c>
      <c r="AA179" s="56"/>
      <c r="AB179" s="321"/>
      <c r="AC179" s="54">
        <f t="shared" si="57"/>
        <v>300000</v>
      </c>
      <c r="AD179" s="35">
        <v>300000</v>
      </c>
      <c r="AE179" s="241">
        <f t="shared" si="49"/>
        <v>0</v>
      </c>
      <c r="AF179" s="254">
        <v>270000</v>
      </c>
      <c r="AG179" s="254">
        <f t="shared" si="50"/>
        <v>30000</v>
      </c>
      <c r="AH179" s="198"/>
      <c r="AI179" s="208">
        <v>1</v>
      </c>
      <c r="AK179" s="198"/>
      <c r="AL179" s="208">
        <f t="shared" si="48"/>
        <v>1</v>
      </c>
    </row>
    <row r="180" spans="1:38" s="16" customFormat="1" ht="50.1" customHeight="1" x14ac:dyDescent="0.25">
      <c r="A180" s="12">
        <v>1</v>
      </c>
      <c r="B180" s="3">
        <v>1</v>
      </c>
      <c r="C180" s="3">
        <v>1</v>
      </c>
      <c r="D180" s="3">
        <v>1</v>
      </c>
      <c r="E180" s="223" t="s">
        <v>1225</v>
      </c>
      <c r="F180" s="1" t="s">
        <v>98</v>
      </c>
      <c r="G180" s="67" t="s">
        <v>667</v>
      </c>
      <c r="H180" s="15" t="s">
        <v>668</v>
      </c>
      <c r="I180" s="15" t="s">
        <v>31</v>
      </c>
      <c r="J180" s="15" t="s">
        <v>37</v>
      </c>
      <c r="K180" s="31" t="s">
        <v>669</v>
      </c>
      <c r="L180" s="67" t="s">
        <v>1497</v>
      </c>
      <c r="M180" s="15" t="s">
        <v>46</v>
      </c>
      <c r="N180" s="67" t="s">
        <v>61</v>
      </c>
      <c r="O180" s="7" t="s">
        <v>1376</v>
      </c>
      <c r="P180" s="7" t="s">
        <v>1377</v>
      </c>
      <c r="Q180" s="7" t="s">
        <v>90</v>
      </c>
      <c r="R180" s="7" t="s">
        <v>90</v>
      </c>
      <c r="S180" s="109">
        <v>485000</v>
      </c>
      <c r="T180" s="109">
        <v>200000</v>
      </c>
      <c r="U180" s="109">
        <v>200000</v>
      </c>
      <c r="V180" s="109">
        <v>200000</v>
      </c>
      <c r="W180" s="56">
        <v>200000</v>
      </c>
      <c r="X180" s="109"/>
      <c r="Y180" s="100">
        <f t="shared" si="56"/>
        <v>200000</v>
      </c>
      <c r="Z180" s="56">
        <v>200000</v>
      </c>
      <c r="AA180" s="56"/>
      <c r="AB180" s="321"/>
      <c r="AC180" s="54">
        <f t="shared" si="57"/>
        <v>200000</v>
      </c>
      <c r="AD180" s="35">
        <v>200000</v>
      </c>
      <c r="AE180" s="241">
        <f t="shared" si="49"/>
        <v>0</v>
      </c>
      <c r="AF180" s="254">
        <v>0</v>
      </c>
      <c r="AG180" s="254">
        <f t="shared" si="50"/>
        <v>200000</v>
      </c>
      <c r="AH180" s="208">
        <v>1</v>
      </c>
      <c r="AI180" s="198"/>
      <c r="AK180" s="198"/>
      <c r="AL180" s="208">
        <f t="shared" si="48"/>
        <v>1</v>
      </c>
    </row>
    <row r="181" spans="1:38" s="16" customFormat="1" ht="50.1" customHeight="1" x14ac:dyDescent="0.25">
      <c r="A181" s="12">
        <v>1</v>
      </c>
      <c r="B181" s="3">
        <v>1</v>
      </c>
      <c r="C181" s="3">
        <v>1</v>
      </c>
      <c r="D181" s="3">
        <v>1</v>
      </c>
      <c r="E181" s="223" t="s">
        <v>1524</v>
      </c>
      <c r="F181" s="1" t="s">
        <v>98</v>
      </c>
      <c r="G181" s="121" t="s">
        <v>670</v>
      </c>
      <c r="H181" s="110" t="s">
        <v>671</v>
      </c>
      <c r="I181" s="15" t="s">
        <v>31</v>
      </c>
      <c r="J181" s="15" t="s">
        <v>228</v>
      </c>
      <c r="K181" s="31" t="s">
        <v>1498</v>
      </c>
      <c r="L181" s="67" t="s">
        <v>672</v>
      </c>
      <c r="M181" s="15" t="s">
        <v>45</v>
      </c>
      <c r="N181" s="67" t="s">
        <v>61</v>
      </c>
      <c r="O181" s="7" t="s">
        <v>1378</v>
      </c>
      <c r="P181" s="7">
        <v>13</v>
      </c>
      <c r="Q181" s="7" t="s">
        <v>91</v>
      </c>
      <c r="R181" s="7" t="s">
        <v>673</v>
      </c>
      <c r="S181" s="109">
        <v>550000</v>
      </c>
      <c r="T181" s="109">
        <v>550000</v>
      </c>
      <c r="U181" s="109">
        <v>550000</v>
      </c>
      <c r="V181" s="109">
        <v>550000</v>
      </c>
      <c r="W181" s="56">
        <v>550000</v>
      </c>
      <c r="X181" s="109"/>
      <c r="Y181" s="100">
        <f t="shared" si="56"/>
        <v>550000</v>
      </c>
      <c r="Z181" s="56">
        <v>550000</v>
      </c>
      <c r="AA181" s="56"/>
      <c r="AB181" s="321"/>
      <c r="AC181" s="54">
        <f t="shared" si="57"/>
        <v>550000</v>
      </c>
      <c r="AD181" s="35">
        <v>550000</v>
      </c>
      <c r="AE181" s="241">
        <f t="shared" si="49"/>
        <v>0</v>
      </c>
      <c r="AF181" s="254">
        <v>495000</v>
      </c>
      <c r="AG181" s="254">
        <f t="shared" si="50"/>
        <v>55000</v>
      </c>
      <c r="AH181" s="198"/>
      <c r="AI181" s="208">
        <v>1</v>
      </c>
      <c r="AK181" s="198"/>
      <c r="AL181" s="208">
        <f t="shared" si="48"/>
        <v>1</v>
      </c>
    </row>
    <row r="182" spans="1:38" s="16" customFormat="1" ht="50.1" customHeight="1" x14ac:dyDescent="0.25">
      <c r="A182" s="12">
        <v>1</v>
      </c>
      <c r="B182" s="3">
        <v>1</v>
      </c>
      <c r="C182" s="3">
        <v>1</v>
      </c>
      <c r="D182" s="3">
        <v>1</v>
      </c>
      <c r="E182" s="223" t="s">
        <v>1525</v>
      </c>
      <c r="F182" s="1" t="s">
        <v>98</v>
      </c>
      <c r="G182" s="121" t="s">
        <v>678</v>
      </c>
      <c r="H182" s="15" t="s">
        <v>679</v>
      </c>
      <c r="I182" s="15" t="s">
        <v>31</v>
      </c>
      <c r="J182" s="15" t="s">
        <v>34</v>
      </c>
      <c r="K182" s="29" t="s">
        <v>1499</v>
      </c>
      <c r="L182" s="67" t="s">
        <v>672</v>
      </c>
      <c r="M182" s="15" t="s">
        <v>45</v>
      </c>
      <c r="N182" s="67" t="s">
        <v>61</v>
      </c>
      <c r="O182" s="7">
        <v>50</v>
      </c>
      <c r="P182" s="7">
        <v>5</v>
      </c>
      <c r="Q182" s="7">
        <v>5</v>
      </c>
      <c r="R182" s="7" t="s">
        <v>680</v>
      </c>
      <c r="S182" s="109">
        <v>1000000</v>
      </c>
      <c r="T182" s="109">
        <v>1000000</v>
      </c>
      <c r="U182" s="109">
        <v>1000000</v>
      </c>
      <c r="V182" s="109">
        <v>1000000</v>
      </c>
      <c r="W182" s="56">
        <v>1000000</v>
      </c>
      <c r="X182" s="109"/>
      <c r="Y182" s="100">
        <f t="shared" si="56"/>
        <v>1000000</v>
      </c>
      <c r="Z182" s="56">
        <v>1000000</v>
      </c>
      <c r="AA182" s="56"/>
      <c r="AB182" s="321"/>
      <c r="AC182" s="54">
        <f t="shared" si="57"/>
        <v>1000000</v>
      </c>
      <c r="AD182" s="35">
        <v>1000000</v>
      </c>
      <c r="AE182" s="241">
        <f t="shared" si="49"/>
        <v>0</v>
      </c>
      <c r="AF182" s="254">
        <v>900000</v>
      </c>
      <c r="AG182" s="254">
        <f t="shared" si="50"/>
        <v>100000</v>
      </c>
      <c r="AH182" s="198"/>
      <c r="AI182" s="208">
        <v>1</v>
      </c>
      <c r="AK182" s="198"/>
      <c r="AL182" s="208">
        <f t="shared" si="48"/>
        <v>1</v>
      </c>
    </row>
    <row r="183" spans="1:38" s="16" customFormat="1" ht="50.1" customHeight="1" x14ac:dyDescent="0.25">
      <c r="A183" s="12">
        <v>1</v>
      </c>
      <c r="B183" s="3">
        <v>1</v>
      </c>
      <c r="C183" s="3">
        <v>1</v>
      </c>
      <c r="D183" s="3">
        <v>1</v>
      </c>
      <c r="E183" s="223" t="s">
        <v>1226</v>
      </c>
      <c r="F183" s="1" t="s">
        <v>98</v>
      </c>
      <c r="G183" s="67" t="s">
        <v>674</v>
      </c>
      <c r="H183" s="110" t="s">
        <v>675</v>
      </c>
      <c r="I183" s="15" t="s">
        <v>31</v>
      </c>
      <c r="J183" s="15" t="s">
        <v>38</v>
      </c>
      <c r="K183" s="31" t="s">
        <v>676</v>
      </c>
      <c r="L183" s="67" t="s">
        <v>1030</v>
      </c>
      <c r="M183" s="15" t="s">
        <v>45</v>
      </c>
      <c r="N183" s="67" t="s">
        <v>61</v>
      </c>
      <c r="O183" s="7">
        <v>40</v>
      </c>
      <c r="P183" s="7">
        <v>5</v>
      </c>
      <c r="Q183" s="7">
        <v>3</v>
      </c>
      <c r="R183" s="7" t="s">
        <v>677</v>
      </c>
      <c r="S183" s="109">
        <v>150000</v>
      </c>
      <c r="T183" s="109">
        <v>150000</v>
      </c>
      <c r="U183" s="109">
        <v>150000</v>
      </c>
      <c r="V183" s="109">
        <v>150000</v>
      </c>
      <c r="W183" s="56">
        <v>150000</v>
      </c>
      <c r="X183" s="109"/>
      <c r="Y183" s="100">
        <f t="shared" si="56"/>
        <v>150000</v>
      </c>
      <c r="Z183" s="56">
        <v>150000</v>
      </c>
      <c r="AA183" s="56"/>
      <c r="AB183" s="321">
        <v>-150000</v>
      </c>
      <c r="AC183" s="54">
        <f t="shared" si="57"/>
        <v>0</v>
      </c>
      <c r="AD183" s="35">
        <v>0</v>
      </c>
      <c r="AE183" s="241">
        <f t="shared" si="49"/>
        <v>0</v>
      </c>
      <c r="AF183" s="254">
        <v>0</v>
      </c>
      <c r="AG183" s="254">
        <f t="shared" si="50"/>
        <v>0</v>
      </c>
      <c r="AH183" s="198"/>
      <c r="AI183" s="198"/>
      <c r="AK183" s="208">
        <v>1</v>
      </c>
      <c r="AL183" s="208">
        <f>SUM(AH183:AK183)</f>
        <v>1</v>
      </c>
    </row>
    <row r="184" spans="1:38" ht="50.1" customHeight="1" x14ac:dyDescent="0.25">
      <c r="A184" s="12">
        <v>1</v>
      </c>
      <c r="B184" s="3">
        <v>1</v>
      </c>
      <c r="C184" s="3">
        <v>1</v>
      </c>
      <c r="D184" s="3">
        <v>1</v>
      </c>
      <c r="E184" s="223" t="s">
        <v>1227</v>
      </c>
      <c r="F184" s="1" t="s">
        <v>98</v>
      </c>
      <c r="G184" s="67" t="s">
        <v>782</v>
      </c>
      <c r="H184" s="15" t="s">
        <v>783</v>
      </c>
      <c r="I184" s="15" t="s">
        <v>31</v>
      </c>
      <c r="J184" s="15" t="s">
        <v>34</v>
      </c>
      <c r="K184" s="31" t="s">
        <v>784</v>
      </c>
      <c r="L184" s="67" t="s">
        <v>1358</v>
      </c>
      <c r="M184" s="15" t="s">
        <v>52</v>
      </c>
      <c r="N184" s="67" t="s">
        <v>61</v>
      </c>
      <c r="O184" s="7">
        <v>5</v>
      </c>
      <c r="P184" s="7">
        <v>5</v>
      </c>
      <c r="Q184" s="7" t="s">
        <v>781</v>
      </c>
      <c r="R184" s="7" t="s">
        <v>781</v>
      </c>
      <c r="S184" s="104">
        <v>1820000</v>
      </c>
      <c r="T184" s="104">
        <v>1820000</v>
      </c>
      <c r="U184" s="104">
        <v>1820000</v>
      </c>
      <c r="V184" s="104">
        <v>1820000</v>
      </c>
      <c r="W184" s="57">
        <v>1820000</v>
      </c>
      <c r="X184" s="104"/>
      <c r="Y184" s="100">
        <f t="shared" si="56"/>
        <v>1820000</v>
      </c>
      <c r="Z184" s="57">
        <f>1820000-Z185-Z186-Z187-Z188</f>
        <v>820000</v>
      </c>
      <c r="AA184" s="57"/>
      <c r="AB184" s="256"/>
      <c r="AC184" s="54">
        <f t="shared" si="57"/>
        <v>820000</v>
      </c>
      <c r="AD184" s="35">
        <v>503339.9</v>
      </c>
      <c r="AE184" s="241">
        <f t="shared" si="49"/>
        <v>316660.09999999998</v>
      </c>
      <c r="AF184" s="254">
        <v>506514</v>
      </c>
      <c r="AG184" s="254">
        <f t="shared" si="50"/>
        <v>-3174.0999999999767</v>
      </c>
      <c r="AH184" s="208">
        <v>1</v>
      </c>
      <c r="AI184" s="208"/>
      <c r="AK184" s="208"/>
      <c r="AL184" s="208">
        <f t="shared" ref="AL184" si="58">SUM(AH184:AK184)</f>
        <v>1</v>
      </c>
    </row>
    <row r="185" spans="1:38" ht="50.1" customHeight="1" x14ac:dyDescent="0.25">
      <c r="B185" s="3"/>
      <c r="C185" s="3"/>
      <c r="D185" s="3"/>
      <c r="E185" s="223" t="s">
        <v>1227</v>
      </c>
      <c r="F185" s="1"/>
      <c r="G185" s="67" t="s">
        <v>782</v>
      </c>
      <c r="H185" s="15"/>
      <c r="I185" s="15" t="s">
        <v>31</v>
      </c>
      <c r="J185" s="15"/>
      <c r="K185" s="31" t="s">
        <v>2099</v>
      </c>
      <c r="L185" s="67" t="s">
        <v>2100</v>
      </c>
      <c r="M185" s="15"/>
      <c r="N185" s="67"/>
      <c r="O185" s="7"/>
      <c r="P185" s="7"/>
      <c r="Q185" s="7"/>
      <c r="R185" s="7"/>
      <c r="S185" s="104"/>
      <c r="T185" s="104"/>
      <c r="U185" s="104"/>
      <c r="V185" s="104"/>
      <c r="W185" s="57"/>
      <c r="X185" s="104"/>
      <c r="Y185" s="100"/>
      <c r="Z185" s="57">
        <v>250000</v>
      </c>
      <c r="AA185" s="57"/>
      <c r="AB185" s="256"/>
      <c r="AC185" s="54">
        <f t="shared" si="57"/>
        <v>250000</v>
      </c>
      <c r="AD185" s="35">
        <v>250000</v>
      </c>
      <c r="AE185" s="241">
        <f t="shared" si="49"/>
        <v>0</v>
      </c>
      <c r="AF185" s="254">
        <v>336232.9</v>
      </c>
      <c r="AG185" s="254">
        <f t="shared" si="50"/>
        <v>-86232.900000000023</v>
      </c>
      <c r="AH185" s="208"/>
      <c r="AI185" s="208"/>
      <c r="AK185" s="208"/>
      <c r="AL185" s="208"/>
    </row>
    <row r="186" spans="1:38" ht="50.1" customHeight="1" x14ac:dyDescent="0.25">
      <c r="B186" s="3"/>
      <c r="C186" s="3"/>
      <c r="D186" s="3"/>
      <c r="E186" s="223" t="s">
        <v>1227</v>
      </c>
      <c r="F186" s="1"/>
      <c r="G186" s="67" t="s">
        <v>782</v>
      </c>
      <c r="H186" s="15"/>
      <c r="I186" s="15" t="s">
        <v>31</v>
      </c>
      <c r="J186" s="15"/>
      <c r="K186" s="31" t="s">
        <v>2099</v>
      </c>
      <c r="L186" s="67" t="s">
        <v>2101</v>
      </c>
      <c r="M186" s="15"/>
      <c r="N186" s="67"/>
      <c r="O186" s="7"/>
      <c r="P186" s="7"/>
      <c r="Q186" s="7"/>
      <c r="R186" s="7"/>
      <c r="S186" s="104"/>
      <c r="T186" s="104"/>
      <c r="U186" s="104"/>
      <c r="V186" s="104"/>
      <c r="W186" s="57"/>
      <c r="X186" s="104"/>
      <c r="Y186" s="100"/>
      <c r="Z186" s="57">
        <v>250000</v>
      </c>
      <c r="AA186" s="57"/>
      <c r="AB186" s="256"/>
      <c r="AC186" s="54">
        <f t="shared" si="57"/>
        <v>250000</v>
      </c>
      <c r="AD186" s="35">
        <v>250000</v>
      </c>
      <c r="AE186" s="241">
        <f t="shared" si="49"/>
        <v>0</v>
      </c>
      <c r="AF186" s="254">
        <v>0</v>
      </c>
      <c r="AG186" s="254">
        <f t="shared" si="50"/>
        <v>250000</v>
      </c>
      <c r="AH186" s="208"/>
      <c r="AI186" s="208"/>
      <c r="AK186" s="208"/>
      <c r="AL186" s="208"/>
    </row>
    <row r="187" spans="1:38" ht="50.1" customHeight="1" x14ac:dyDescent="0.25">
      <c r="B187" s="3"/>
      <c r="C187" s="3"/>
      <c r="D187" s="3"/>
      <c r="E187" s="223" t="s">
        <v>1227</v>
      </c>
      <c r="F187" s="1"/>
      <c r="G187" s="67" t="s">
        <v>782</v>
      </c>
      <c r="H187" s="15"/>
      <c r="I187" s="15" t="s">
        <v>31</v>
      </c>
      <c r="J187" s="15"/>
      <c r="K187" s="31" t="s">
        <v>2099</v>
      </c>
      <c r="L187" s="67" t="s">
        <v>2102</v>
      </c>
      <c r="M187" s="15"/>
      <c r="N187" s="67"/>
      <c r="O187" s="7"/>
      <c r="P187" s="7"/>
      <c r="Q187" s="7"/>
      <c r="R187" s="7"/>
      <c r="S187" s="104"/>
      <c r="T187" s="104"/>
      <c r="U187" s="104"/>
      <c r="V187" s="104"/>
      <c r="W187" s="57"/>
      <c r="X187" s="104"/>
      <c r="Y187" s="100"/>
      <c r="Z187" s="57">
        <v>250000</v>
      </c>
      <c r="AA187" s="57"/>
      <c r="AB187" s="256"/>
      <c r="AC187" s="54">
        <f t="shared" si="57"/>
        <v>250000</v>
      </c>
      <c r="AD187" s="35">
        <v>250000</v>
      </c>
      <c r="AE187" s="241">
        <f t="shared" si="49"/>
        <v>0</v>
      </c>
      <c r="AF187" s="254">
        <v>0</v>
      </c>
      <c r="AG187" s="254">
        <f t="shared" si="50"/>
        <v>250000</v>
      </c>
      <c r="AH187" s="208"/>
      <c r="AI187" s="208"/>
      <c r="AK187" s="208"/>
      <c r="AL187" s="208"/>
    </row>
    <row r="188" spans="1:38" s="16" customFormat="1" ht="50.1" customHeight="1" x14ac:dyDescent="0.25">
      <c r="A188" s="12"/>
      <c r="B188" s="3"/>
      <c r="C188" s="3"/>
      <c r="D188" s="3"/>
      <c r="E188" s="223" t="s">
        <v>1227</v>
      </c>
      <c r="F188" s="1" t="s">
        <v>98</v>
      </c>
      <c r="G188" s="67" t="s">
        <v>782</v>
      </c>
      <c r="H188" s="110"/>
      <c r="I188" s="15" t="s">
        <v>31</v>
      </c>
      <c r="J188" s="15"/>
      <c r="K188" s="31" t="s">
        <v>2099</v>
      </c>
      <c r="L188" s="316" t="s">
        <v>2082</v>
      </c>
      <c r="M188" s="15"/>
      <c r="N188" s="67"/>
      <c r="O188" s="7"/>
      <c r="P188" s="7"/>
      <c r="Q188" s="7"/>
      <c r="R188" s="7"/>
      <c r="S188" s="109"/>
      <c r="T188" s="109"/>
      <c r="U188" s="109"/>
      <c r="V188" s="109"/>
      <c r="W188" s="56"/>
      <c r="X188" s="109"/>
      <c r="Y188" s="100"/>
      <c r="Z188" s="56">
        <v>250000</v>
      </c>
      <c r="AA188" s="56"/>
      <c r="AB188" s="321"/>
      <c r="AC188" s="54">
        <f t="shared" si="57"/>
        <v>250000</v>
      </c>
      <c r="AD188" s="35">
        <v>250000</v>
      </c>
      <c r="AE188" s="241">
        <f t="shared" si="49"/>
        <v>0</v>
      </c>
      <c r="AF188" s="254">
        <v>0</v>
      </c>
      <c r="AG188" s="254">
        <f t="shared" si="50"/>
        <v>250000</v>
      </c>
      <c r="AH188" s="198"/>
      <c r="AI188" s="198"/>
      <c r="AK188" s="208"/>
      <c r="AL188" s="208"/>
    </row>
    <row r="189" spans="1:38" ht="27.75" customHeight="1" x14ac:dyDescent="0.25">
      <c r="A189" s="12">
        <v>1</v>
      </c>
      <c r="B189" s="3">
        <v>1</v>
      </c>
      <c r="C189" s="3">
        <v>1</v>
      </c>
      <c r="D189" s="3">
        <v>1</v>
      </c>
      <c r="E189" s="223" t="s">
        <v>1227</v>
      </c>
      <c r="F189" s="1" t="s">
        <v>98</v>
      </c>
      <c r="G189" s="67"/>
      <c r="H189" s="15"/>
      <c r="I189" s="15"/>
      <c r="J189" s="15"/>
      <c r="K189" s="31"/>
      <c r="L189" s="67"/>
      <c r="M189" s="15" t="s">
        <v>52</v>
      </c>
      <c r="N189" s="67" t="s">
        <v>61</v>
      </c>
      <c r="O189" s="7">
        <v>5</v>
      </c>
      <c r="P189" s="7">
        <v>5</v>
      </c>
      <c r="Q189" s="7" t="s">
        <v>781</v>
      </c>
      <c r="R189" s="7" t="s">
        <v>781</v>
      </c>
      <c r="S189" s="104">
        <v>1820000</v>
      </c>
      <c r="T189" s="104">
        <v>1820000</v>
      </c>
      <c r="U189" s="104">
        <v>1820000</v>
      </c>
      <c r="V189" s="104">
        <v>1820000</v>
      </c>
      <c r="W189" s="57">
        <v>1820000</v>
      </c>
      <c r="X189" s="104"/>
      <c r="Y189" s="100">
        <f t="shared" si="56"/>
        <v>1820000</v>
      </c>
      <c r="Z189" s="57"/>
      <c r="AA189" s="57"/>
      <c r="AB189" s="256"/>
      <c r="AC189" s="54">
        <f t="shared" si="57"/>
        <v>0</v>
      </c>
      <c r="AD189" s="35">
        <v>0</v>
      </c>
      <c r="AE189" s="241">
        <f t="shared" si="49"/>
        <v>0</v>
      </c>
      <c r="AF189" s="254">
        <v>0</v>
      </c>
      <c r="AG189" s="254">
        <f t="shared" si="50"/>
        <v>0</v>
      </c>
      <c r="AH189" s="208"/>
      <c r="AI189" s="208"/>
      <c r="AK189" s="208"/>
      <c r="AL189" s="208"/>
    </row>
    <row r="190" spans="1:38" s="334" customFormat="1" ht="28.5" customHeight="1" x14ac:dyDescent="0.25">
      <c r="A190" s="12"/>
      <c r="B190" s="3">
        <v>1</v>
      </c>
      <c r="C190" s="3">
        <v>1</v>
      </c>
      <c r="D190" s="3">
        <v>0</v>
      </c>
      <c r="E190" s="229">
        <v>153</v>
      </c>
      <c r="F190" s="133"/>
      <c r="G190" s="133" t="s">
        <v>1472</v>
      </c>
      <c r="H190" s="133"/>
      <c r="I190" s="133"/>
      <c r="J190" s="133"/>
      <c r="K190" s="134"/>
      <c r="L190" s="133"/>
      <c r="M190" s="133"/>
      <c r="N190" s="133"/>
      <c r="O190" s="133"/>
      <c r="P190" s="133"/>
      <c r="Q190" s="133"/>
      <c r="R190" s="133"/>
      <c r="S190" s="135">
        <f>SUM(S166:S189)</f>
        <v>9263400</v>
      </c>
      <c r="T190" s="135">
        <f t="shared" ref="T190:AG190" si="59">SUM(T166:T189)</f>
        <v>8490000</v>
      </c>
      <c r="U190" s="135">
        <f t="shared" si="59"/>
        <v>8490000</v>
      </c>
      <c r="V190" s="135">
        <f t="shared" si="59"/>
        <v>8490000</v>
      </c>
      <c r="W190" s="136">
        <f t="shared" si="59"/>
        <v>8490000</v>
      </c>
      <c r="X190" s="135">
        <f t="shared" si="59"/>
        <v>0</v>
      </c>
      <c r="Y190" s="135">
        <f t="shared" si="59"/>
        <v>8490000</v>
      </c>
      <c r="Z190" s="136">
        <f t="shared" si="59"/>
        <v>6670000</v>
      </c>
      <c r="AA190" s="136">
        <f t="shared" si="59"/>
        <v>0</v>
      </c>
      <c r="AB190" s="136">
        <f t="shared" si="59"/>
        <v>-300000</v>
      </c>
      <c r="AC190" s="136">
        <f t="shared" si="59"/>
        <v>6370000</v>
      </c>
      <c r="AD190" s="136">
        <f t="shared" si="59"/>
        <v>5888339.9000000004</v>
      </c>
      <c r="AE190" s="136">
        <f t="shared" si="59"/>
        <v>481660.1</v>
      </c>
      <c r="AF190" s="136">
        <f t="shared" si="59"/>
        <v>3977272.78</v>
      </c>
      <c r="AG190" s="136">
        <f t="shared" si="59"/>
        <v>1911067.12</v>
      </c>
      <c r="AH190" s="285"/>
      <c r="AI190" s="285"/>
      <c r="AJ190" s="286"/>
      <c r="AK190" s="285"/>
      <c r="AL190" s="286">
        <f t="shared" si="52"/>
        <v>0</v>
      </c>
    </row>
    <row r="191" spans="1:38" ht="50.1" customHeight="1" x14ac:dyDescent="0.25">
      <c r="A191" s="12">
        <v>1</v>
      </c>
      <c r="B191" s="3">
        <v>1</v>
      </c>
      <c r="C191" s="3">
        <v>1</v>
      </c>
      <c r="D191" s="3">
        <v>1</v>
      </c>
      <c r="E191" s="223" t="s">
        <v>1228</v>
      </c>
      <c r="F191" s="1" t="s">
        <v>98</v>
      </c>
      <c r="G191" s="67" t="s">
        <v>681</v>
      </c>
      <c r="H191" s="15" t="s">
        <v>1419</v>
      </c>
      <c r="I191" s="1" t="s">
        <v>31</v>
      </c>
      <c r="J191" s="1" t="s">
        <v>34</v>
      </c>
      <c r="K191" s="15" t="s">
        <v>388</v>
      </c>
      <c r="L191" s="67" t="s">
        <v>682</v>
      </c>
      <c r="M191" s="1" t="s">
        <v>45</v>
      </c>
      <c r="N191" s="65" t="s">
        <v>62</v>
      </c>
      <c r="O191" s="3">
        <v>500</v>
      </c>
      <c r="P191" s="3">
        <v>10</v>
      </c>
      <c r="Q191" s="3">
        <v>7</v>
      </c>
      <c r="R191" s="3" t="s">
        <v>108</v>
      </c>
      <c r="S191" s="104">
        <v>1196050</v>
      </c>
      <c r="T191" s="104">
        <v>250000</v>
      </c>
      <c r="U191" s="100">
        <v>500000</v>
      </c>
      <c r="V191" s="100">
        <v>500000</v>
      </c>
      <c r="W191" s="54">
        <v>500000</v>
      </c>
      <c r="X191" s="100"/>
      <c r="Y191" s="100">
        <f t="shared" ref="Y191:Y206" si="60">SUM(W191:X191)</f>
        <v>500000</v>
      </c>
      <c r="Z191" s="54">
        <v>500000</v>
      </c>
      <c r="AA191" s="54"/>
      <c r="AB191" s="241"/>
      <c r="AC191" s="54">
        <f t="shared" ref="AC191:AC206" si="61">SUM(Z191:AB191)</f>
        <v>500000</v>
      </c>
      <c r="AD191" s="35">
        <v>500000</v>
      </c>
      <c r="AE191" s="241">
        <f t="shared" si="49"/>
        <v>0</v>
      </c>
      <c r="AF191" s="254">
        <v>450000</v>
      </c>
      <c r="AG191" s="254">
        <f t="shared" si="50"/>
        <v>50000</v>
      </c>
      <c r="AH191" s="208"/>
      <c r="AI191" s="208">
        <v>1</v>
      </c>
      <c r="AK191" s="208"/>
      <c r="AL191" s="208">
        <f t="shared" si="48"/>
        <v>1</v>
      </c>
    </row>
    <row r="192" spans="1:38" ht="50.1" customHeight="1" x14ac:dyDescent="0.25">
      <c r="A192" s="12">
        <v>1</v>
      </c>
      <c r="B192" s="3">
        <v>1</v>
      </c>
      <c r="C192" s="3">
        <v>1</v>
      </c>
      <c r="D192" s="3">
        <v>1</v>
      </c>
      <c r="E192" s="223" t="s">
        <v>1229</v>
      </c>
      <c r="F192" s="1" t="s">
        <v>98</v>
      </c>
      <c r="G192" s="67" t="s">
        <v>683</v>
      </c>
      <c r="H192" s="15" t="s">
        <v>684</v>
      </c>
      <c r="I192" s="1" t="s">
        <v>31</v>
      </c>
      <c r="J192" s="1" t="s">
        <v>34</v>
      </c>
      <c r="K192" s="15" t="s">
        <v>685</v>
      </c>
      <c r="L192" s="67" t="s">
        <v>1065</v>
      </c>
      <c r="M192" s="1" t="s">
        <v>48</v>
      </c>
      <c r="N192" s="65" t="s">
        <v>62</v>
      </c>
      <c r="O192" s="3">
        <v>500</v>
      </c>
      <c r="P192" s="3">
        <v>10</v>
      </c>
      <c r="Q192" s="3">
        <v>1</v>
      </c>
      <c r="R192" s="3" t="s">
        <v>209</v>
      </c>
      <c r="S192" s="104">
        <v>250000</v>
      </c>
      <c r="T192" s="104">
        <v>250000</v>
      </c>
      <c r="U192" s="100">
        <v>250000</v>
      </c>
      <c r="V192" s="100">
        <v>250000</v>
      </c>
      <c r="W192" s="54">
        <v>250000</v>
      </c>
      <c r="X192" s="100"/>
      <c r="Y192" s="100">
        <f t="shared" si="60"/>
        <v>250000</v>
      </c>
      <c r="Z192" s="54">
        <v>250000</v>
      </c>
      <c r="AA192" s="54"/>
      <c r="AB192" s="241">
        <v>-250000</v>
      </c>
      <c r="AC192" s="54">
        <f t="shared" si="61"/>
        <v>0</v>
      </c>
      <c r="AD192" s="35">
        <v>0</v>
      </c>
      <c r="AE192" s="241">
        <f t="shared" si="49"/>
        <v>0</v>
      </c>
      <c r="AF192" s="254">
        <v>0</v>
      </c>
      <c r="AG192" s="254">
        <f t="shared" si="50"/>
        <v>0</v>
      </c>
      <c r="AH192" s="208"/>
      <c r="AI192" s="208"/>
      <c r="AK192" s="208">
        <v>1</v>
      </c>
      <c r="AL192" s="208">
        <f>SUM(AH192:AK192)</f>
        <v>1</v>
      </c>
    </row>
    <row r="193" spans="1:38" ht="50.1" customHeight="1" x14ac:dyDescent="0.25">
      <c r="A193" s="12">
        <v>1</v>
      </c>
      <c r="B193" s="3">
        <v>1</v>
      </c>
      <c r="C193" s="3">
        <v>1</v>
      </c>
      <c r="D193" s="3">
        <v>1</v>
      </c>
      <c r="E193" s="223" t="s">
        <v>1230</v>
      </c>
      <c r="F193" s="1" t="s">
        <v>98</v>
      </c>
      <c r="G193" s="67" t="s">
        <v>686</v>
      </c>
      <c r="H193" s="1" t="s">
        <v>1420</v>
      </c>
      <c r="I193" s="1" t="s">
        <v>31</v>
      </c>
      <c r="J193" s="1" t="s">
        <v>34</v>
      </c>
      <c r="K193" s="180" t="s">
        <v>651</v>
      </c>
      <c r="L193" s="67" t="s">
        <v>687</v>
      </c>
      <c r="M193" s="1" t="s">
        <v>47</v>
      </c>
      <c r="N193" s="65" t="s">
        <v>62</v>
      </c>
      <c r="O193" s="3">
        <v>500</v>
      </c>
      <c r="P193" s="3">
        <v>10</v>
      </c>
      <c r="Q193" s="3" t="s">
        <v>93</v>
      </c>
      <c r="R193" s="3" t="s">
        <v>546</v>
      </c>
      <c r="S193" s="104">
        <v>250000</v>
      </c>
      <c r="T193" s="104">
        <v>250000</v>
      </c>
      <c r="U193" s="100">
        <v>250000</v>
      </c>
      <c r="V193" s="100">
        <v>250000</v>
      </c>
      <c r="W193" s="54">
        <v>250000</v>
      </c>
      <c r="X193" s="100"/>
      <c r="Y193" s="100">
        <f t="shared" si="60"/>
        <v>250000</v>
      </c>
      <c r="Z193" s="54">
        <v>250000</v>
      </c>
      <c r="AA193" s="54"/>
      <c r="AB193" s="241"/>
      <c r="AC193" s="54">
        <f t="shared" si="61"/>
        <v>250000</v>
      </c>
      <c r="AD193" s="35">
        <v>250000</v>
      </c>
      <c r="AE193" s="241">
        <f t="shared" si="49"/>
        <v>0</v>
      </c>
      <c r="AF193" s="254">
        <v>225000</v>
      </c>
      <c r="AG193" s="254">
        <f t="shared" si="50"/>
        <v>25000</v>
      </c>
      <c r="AH193" s="208"/>
      <c r="AI193" s="208">
        <v>1</v>
      </c>
      <c r="AK193" s="208"/>
      <c r="AL193" s="208">
        <f t="shared" ref="AL193:AL206" si="62">SUM(AH193:AK193)</f>
        <v>1</v>
      </c>
    </row>
    <row r="194" spans="1:38" ht="50.1" customHeight="1" x14ac:dyDescent="0.25">
      <c r="A194" s="12">
        <v>1</v>
      </c>
      <c r="B194" s="3">
        <v>1</v>
      </c>
      <c r="C194" s="3">
        <v>1</v>
      </c>
      <c r="D194" s="3">
        <v>1</v>
      </c>
      <c r="E194" s="223" t="s">
        <v>1231</v>
      </c>
      <c r="F194" s="1" t="s">
        <v>98</v>
      </c>
      <c r="G194" s="67" t="s">
        <v>688</v>
      </c>
      <c r="H194" s="15" t="s">
        <v>689</v>
      </c>
      <c r="I194" s="1" t="s">
        <v>31</v>
      </c>
      <c r="J194" s="1" t="s">
        <v>34</v>
      </c>
      <c r="K194" s="15" t="s">
        <v>690</v>
      </c>
      <c r="L194" s="67" t="s">
        <v>691</v>
      </c>
      <c r="M194" s="1" t="s">
        <v>45</v>
      </c>
      <c r="N194" s="65" t="s">
        <v>62</v>
      </c>
      <c r="O194" s="3">
        <v>500</v>
      </c>
      <c r="P194" s="3">
        <v>10</v>
      </c>
      <c r="Q194" s="3">
        <v>7</v>
      </c>
      <c r="R194" s="3" t="s">
        <v>108</v>
      </c>
      <c r="S194" s="104">
        <v>250000</v>
      </c>
      <c r="T194" s="104">
        <v>250000</v>
      </c>
      <c r="U194" s="100">
        <v>250000</v>
      </c>
      <c r="V194" s="100">
        <v>250000</v>
      </c>
      <c r="W194" s="54">
        <v>250000</v>
      </c>
      <c r="X194" s="100"/>
      <c r="Y194" s="100">
        <f t="shared" si="60"/>
        <v>250000</v>
      </c>
      <c r="Z194" s="54">
        <v>250000</v>
      </c>
      <c r="AA194" s="54"/>
      <c r="AB194" s="241"/>
      <c r="AC194" s="54">
        <f t="shared" si="61"/>
        <v>250000</v>
      </c>
      <c r="AD194" s="35">
        <v>250000</v>
      </c>
      <c r="AE194" s="241">
        <f t="shared" si="49"/>
        <v>0</v>
      </c>
      <c r="AF194" s="254">
        <v>225000</v>
      </c>
      <c r="AG194" s="254">
        <f t="shared" si="50"/>
        <v>25000</v>
      </c>
      <c r="AH194" s="208"/>
      <c r="AI194" s="208">
        <v>1</v>
      </c>
      <c r="AK194" s="208"/>
      <c r="AL194" s="208">
        <f t="shared" si="62"/>
        <v>1</v>
      </c>
    </row>
    <row r="195" spans="1:38" ht="50.1" customHeight="1" x14ac:dyDescent="0.25">
      <c r="A195" s="12">
        <v>1</v>
      </c>
      <c r="B195" s="3">
        <v>1</v>
      </c>
      <c r="C195" s="3">
        <v>1</v>
      </c>
      <c r="D195" s="3">
        <v>1</v>
      </c>
      <c r="E195" s="223" t="s">
        <v>1232</v>
      </c>
      <c r="F195" s="1" t="s">
        <v>98</v>
      </c>
      <c r="G195" s="67" t="s">
        <v>692</v>
      </c>
      <c r="H195" s="15" t="s">
        <v>693</v>
      </c>
      <c r="I195" s="1" t="s">
        <v>31</v>
      </c>
      <c r="J195" s="1" t="s">
        <v>35</v>
      </c>
      <c r="K195" s="15" t="s">
        <v>475</v>
      </c>
      <c r="L195" s="67" t="s">
        <v>694</v>
      </c>
      <c r="M195" s="1" t="s">
        <v>45</v>
      </c>
      <c r="N195" s="65" t="s">
        <v>62</v>
      </c>
      <c r="O195" s="3">
        <v>500</v>
      </c>
      <c r="P195" s="3">
        <v>10</v>
      </c>
      <c r="Q195" s="3" t="s">
        <v>87</v>
      </c>
      <c r="R195" s="3" t="s">
        <v>155</v>
      </c>
      <c r="S195" s="104">
        <v>720000</v>
      </c>
      <c r="T195" s="104">
        <v>400000</v>
      </c>
      <c r="U195" s="100">
        <v>400000</v>
      </c>
      <c r="V195" s="100">
        <v>400000</v>
      </c>
      <c r="W195" s="54">
        <v>400000</v>
      </c>
      <c r="X195" s="100"/>
      <c r="Y195" s="100">
        <f t="shared" si="60"/>
        <v>400000</v>
      </c>
      <c r="Z195" s="54">
        <v>400000</v>
      </c>
      <c r="AA195" s="54"/>
      <c r="AB195" s="241"/>
      <c r="AC195" s="54">
        <f t="shared" si="61"/>
        <v>400000</v>
      </c>
      <c r="AD195" s="35">
        <v>400000</v>
      </c>
      <c r="AE195" s="241">
        <f t="shared" si="49"/>
        <v>0</v>
      </c>
      <c r="AF195" s="254">
        <v>360000</v>
      </c>
      <c r="AG195" s="254">
        <f t="shared" si="50"/>
        <v>40000</v>
      </c>
      <c r="AH195" s="208"/>
      <c r="AI195" s="208">
        <v>1</v>
      </c>
      <c r="AK195" s="208"/>
      <c r="AL195" s="208">
        <f t="shared" si="62"/>
        <v>1</v>
      </c>
    </row>
    <row r="196" spans="1:38" ht="50.1" customHeight="1" x14ac:dyDescent="0.25">
      <c r="A196" s="12">
        <v>1</v>
      </c>
      <c r="B196" s="3">
        <v>1</v>
      </c>
      <c r="C196" s="3">
        <v>1</v>
      </c>
      <c r="D196" s="3">
        <v>1</v>
      </c>
      <c r="E196" s="223" t="s">
        <v>1233</v>
      </c>
      <c r="F196" s="1" t="s">
        <v>98</v>
      </c>
      <c r="G196" s="67" t="s">
        <v>695</v>
      </c>
      <c r="H196" s="15" t="s">
        <v>696</v>
      </c>
      <c r="I196" s="1" t="s">
        <v>31</v>
      </c>
      <c r="J196" s="1" t="s">
        <v>34</v>
      </c>
      <c r="K196" s="15" t="s">
        <v>475</v>
      </c>
      <c r="L196" s="67" t="s">
        <v>697</v>
      </c>
      <c r="M196" s="1" t="s">
        <v>45</v>
      </c>
      <c r="N196" s="65" t="s">
        <v>62</v>
      </c>
      <c r="O196" s="3">
        <v>500</v>
      </c>
      <c r="P196" s="3">
        <v>10</v>
      </c>
      <c r="Q196" s="3" t="s">
        <v>87</v>
      </c>
      <c r="R196" s="3" t="s">
        <v>698</v>
      </c>
      <c r="S196" s="104">
        <v>400000</v>
      </c>
      <c r="T196" s="104">
        <v>250000</v>
      </c>
      <c r="U196" s="100">
        <v>400000</v>
      </c>
      <c r="V196" s="100">
        <v>400000</v>
      </c>
      <c r="W196" s="54">
        <v>400000</v>
      </c>
      <c r="X196" s="100"/>
      <c r="Y196" s="100">
        <f t="shared" si="60"/>
        <v>400000</v>
      </c>
      <c r="Z196" s="54">
        <v>400000</v>
      </c>
      <c r="AA196" s="54"/>
      <c r="AB196" s="241"/>
      <c r="AC196" s="54">
        <f t="shared" si="61"/>
        <v>400000</v>
      </c>
      <c r="AD196" s="35">
        <v>400000</v>
      </c>
      <c r="AE196" s="241">
        <f t="shared" si="49"/>
        <v>0</v>
      </c>
      <c r="AF196" s="254">
        <v>360000</v>
      </c>
      <c r="AG196" s="254">
        <f t="shared" si="50"/>
        <v>40000</v>
      </c>
      <c r="AH196" s="208"/>
      <c r="AI196" s="208">
        <v>1</v>
      </c>
      <c r="AK196" s="208"/>
      <c r="AL196" s="208">
        <f t="shared" si="62"/>
        <v>1</v>
      </c>
    </row>
    <row r="197" spans="1:38" ht="39.75" customHeight="1" x14ac:dyDescent="0.25">
      <c r="A197" s="12">
        <v>1</v>
      </c>
      <c r="B197" s="3">
        <v>1</v>
      </c>
      <c r="C197" s="3">
        <v>1</v>
      </c>
      <c r="D197" s="3">
        <v>1</v>
      </c>
      <c r="E197" s="223" t="s">
        <v>1234</v>
      </c>
      <c r="F197" s="1" t="s">
        <v>98</v>
      </c>
      <c r="G197" s="67" t="s">
        <v>699</v>
      </c>
      <c r="H197" s="15" t="s">
        <v>1421</v>
      </c>
      <c r="I197" s="1" t="s">
        <v>31</v>
      </c>
      <c r="J197" s="1" t="s">
        <v>35</v>
      </c>
      <c r="K197" s="15" t="s">
        <v>700</v>
      </c>
      <c r="L197" s="67" t="s">
        <v>701</v>
      </c>
      <c r="M197" s="1" t="s">
        <v>45</v>
      </c>
      <c r="N197" s="65" t="s">
        <v>62</v>
      </c>
      <c r="O197" s="3">
        <v>300</v>
      </c>
      <c r="P197" s="3">
        <v>5</v>
      </c>
      <c r="Q197" s="3" t="s">
        <v>87</v>
      </c>
      <c r="R197" s="3" t="s">
        <v>140</v>
      </c>
      <c r="S197" s="104">
        <v>4245000</v>
      </c>
      <c r="T197" s="100">
        <v>500000</v>
      </c>
      <c r="U197" s="100">
        <v>500000</v>
      </c>
      <c r="V197" s="100">
        <v>500000</v>
      </c>
      <c r="W197" s="54">
        <v>500000</v>
      </c>
      <c r="X197" s="100"/>
      <c r="Y197" s="100">
        <f t="shared" si="60"/>
        <v>500000</v>
      </c>
      <c r="Z197" s="54">
        <v>500000</v>
      </c>
      <c r="AA197" s="54"/>
      <c r="AB197" s="241"/>
      <c r="AC197" s="54">
        <f t="shared" si="61"/>
        <v>500000</v>
      </c>
      <c r="AD197" s="35">
        <v>495140</v>
      </c>
      <c r="AE197" s="241">
        <f t="shared" si="49"/>
        <v>4860</v>
      </c>
      <c r="AF197" s="254">
        <v>450000</v>
      </c>
      <c r="AG197" s="254">
        <f t="shared" si="50"/>
        <v>45140</v>
      </c>
      <c r="AI197" s="208">
        <v>1</v>
      </c>
      <c r="AK197" s="208"/>
      <c r="AL197" s="208">
        <f>SUM(AI197:AK197)</f>
        <v>1</v>
      </c>
    </row>
    <row r="198" spans="1:38" ht="50.1" customHeight="1" x14ac:dyDescent="0.25">
      <c r="A198" s="12">
        <v>1</v>
      </c>
      <c r="B198" s="3">
        <v>1</v>
      </c>
      <c r="C198" s="3">
        <v>1</v>
      </c>
      <c r="D198" s="3">
        <v>1</v>
      </c>
      <c r="E198" s="223" t="s">
        <v>1235</v>
      </c>
      <c r="F198" s="1" t="s">
        <v>98</v>
      </c>
      <c r="G198" s="65" t="s">
        <v>702</v>
      </c>
      <c r="H198" s="1" t="s">
        <v>703</v>
      </c>
      <c r="I198" s="1" t="s">
        <v>31</v>
      </c>
      <c r="J198" s="1" t="s">
        <v>36</v>
      </c>
      <c r="K198" s="8" t="s">
        <v>1644</v>
      </c>
      <c r="L198" s="65" t="s">
        <v>704</v>
      </c>
      <c r="M198" s="1" t="s">
        <v>47</v>
      </c>
      <c r="N198" s="65" t="s">
        <v>62</v>
      </c>
      <c r="O198" s="3" t="s">
        <v>705</v>
      </c>
      <c r="P198" s="3">
        <v>10</v>
      </c>
      <c r="Q198" s="3">
        <v>1</v>
      </c>
      <c r="R198" s="3" t="s">
        <v>209</v>
      </c>
      <c r="S198" s="100">
        <v>200000</v>
      </c>
      <c r="T198" s="100">
        <v>140000</v>
      </c>
      <c r="U198" s="100">
        <v>140000</v>
      </c>
      <c r="V198" s="100">
        <v>140000</v>
      </c>
      <c r="W198" s="54">
        <v>140000</v>
      </c>
      <c r="X198" s="100"/>
      <c r="Y198" s="100">
        <f t="shared" si="60"/>
        <v>140000</v>
      </c>
      <c r="Z198" s="54">
        <v>140000</v>
      </c>
      <c r="AA198" s="54"/>
      <c r="AB198" s="241"/>
      <c r="AC198" s="54">
        <f t="shared" si="61"/>
        <v>140000</v>
      </c>
      <c r="AD198" s="35">
        <v>140000</v>
      </c>
      <c r="AE198" s="241">
        <f t="shared" si="49"/>
        <v>0</v>
      </c>
      <c r="AF198" s="254">
        <v>126000</v>
      </c>
      <c r="AG198" s="254">
        <f t="shared" si="50"/>
        <v>14000</v>
      </c>
      <c r="AH198" s="208">
        <v>1</v>
      </c>
      <c r="AI198" s="208"/>
      <c r="AK198" s="208"/>
      <c r="AL198" s="208">
        <f t="shared" si="62"/>
        <v>1</v>
      </c>
    </row>
    <row r="199" spans="1:38" ht="50.1" customHeight="1" x14ac:dyDescent="0.25">
      <c r="A199" s="12">
        <v>1</v>
      </c>
      <c r="B199" s="3">
        <v>1</v>
      </c>
      <c r="C199" s="3">
        <v>1</v>
      </c>
      <c r="D199" s="3">
        <v>1</v>
      </c>
      <c r="E199" s="223" t="s">
        <v>1236</v>
      </c>
      <c r="F199" s="1" t="s">
        <v>98</v>
      </c>
      <c r="G199" s="65" t="s">
        <v>706</v>
      </c>
      <c r="H199" s="15" t="s">
        <v>707</v>
      </c>
      <c r="I199" s="1" t="s">
        <v>32</v>
      </c>
      <c r="J199" s="1" t="s">
        <v>38</v>
      </c>
      <c r="K199" s="15" t="s">
        <v>708</v>
      </c>
      <c r="L199" s="67" t="s">
        <v>709</v>
      </c>
      <c r="M199" s="1" t="s">
        <v>45</v>
      </c>
      <c r="N199" s="65" t="s">
        <v>62</v>
      </c>
      <c r="O199" s="3">
        <v>30</v>
      </c>
      <c r="P199" s="3">
        <v>3</v>
      </c>
      <c r="Q199" s="3">
        <v>7</v>
      </c>
      <c r="R199" s="3" t="s">
        <v>477</v>
      </c>
      <c r="S199" s="104">
        <v>553050</v>
      </c>
      <c r="T199" s="104">
        <v>600000</v>
      </c>
      <c r="U199" s="100">
        <v>553050</v>
      </c>
      <c r="V199" s="100">
        <v>553050</v>
      </c>
      <c r="W199" s="54">
        <v>553050</v>
      </c>
      <c r="X199" s="100"/>
      <c r="Y199" s="100">
        <f t="shared" si="60"/>
        <v>553050</v>
      </c>
      <c r="Z199" s="54">
        <v>553050</v>
      </c>
      <c r="AA199" s="54"/>
      <c r="AB199" s="241"/>
      <c r="AC199" s="54">
        <f t="shared" si="61"/>
        <v>553050</v>
      </c>
      <c r="AD199" s="35">
        <v>553050</v>
      </c>
      <c r="AE199" s="241">
        <f t="shared" si="49"/>
        <v>0</v>
      </c>
      <c r="AF199" s="254">
        <v>497745</v>
      </c>
      <c r="AG199" s="254">
        <f t="shared" si="50"/>
        <v>55305</v>
      </c>
      <c r="AH199" s="208">
        <v>1</v>
      </c>
      <c r="AI199" s="208"/>
      <c r="AK199" s="208"/>
      <c r="AL199" s="208">
        <f>SUM(AH199:AK199)</f>
        <v>1</v>
      </c>
    </row>
    <row r="200" spans="1:38" ht="50.1" customHeight="1" x14ac:dyDescent="0.25">
      <c r="A200" s="12">
        <v>1</v>
      </c>
      <c r="B200" s="3">
        <v>1</v>
      </c>
      <c r="C200" s="3">
        <v>1</v>
      </c>
      <c r="D200" s="3">
        <v>1</v>
      </c>
      <c r="E200" s="223" t="s">
        <v>1237</v>
      </c>
      <c r="F200" s="1" t="s">
        <v>98</v>
      </c>
      <c r="G200" s="67" t="s">
        <v>710</v>
      </c>
      <c r="H200" s="15" t="s">
        <v>1422</v>
      </c>
      <c r="I200" s="1" t="s">
        <v>32</v>
      </c>
      <c r="J200" s="1" t="s">
        <v>38</v>
      </c>
      <c r="K200" s="15" t="s">
        <v>711</v>
      </c>
      <c r="L200" s="82" t="s">
        <v>1520</v>
      </c>
      <c r="M200" s="1" t="s">
        <v>51</v>
      </c>
      <c r="N200" s="65" t="s">
        <v>62</v>
      </c>
      <c r="O200" s="3" t="s">
        <v>712</v>
      </c>
      <c r="P200" s="3" t="s">
        <v>713</v>
      </c>
      <c r="Q200" s="3">
        <v>8</v>
      </c>
      <c r="R200" s="3" t="s">
        <v>714</v>
      </c>
      <c r="S200" s="104">
        <v>300000</v>
      </c>
      <c r="T200" s="104">
        <v>300000</v>
      </c>
      <c r="U200" s="100">
        <v>300000</v>
      </c>
      <c r="V200" s="100">
        <v>300000</v>
      </c>
      <c r="W200" s="54">
        <v>300000</v>
      </c>
      <c r="X200" s="100"/>
      <c r="Y200" s="100">
        <f t="shared" si="60"/>
        <v>300000</v>
      </c>
      <c r="Z200" s="54">
        <v>300000</v>
      </c>
      <c r="AA200" s="54"/>
      <c r="AB200" s="241"/>
      <c r="AC200" s="54">
        <f t="shared" si="61"/>
        <v>300000</v>
      </c>
      <c r="AD200" s="35">
        <v>300000</v>
      </c>
      <c r="AE200" s="241">
        <f t="shared" si="49"/>
        <v>0</v>
      </c>
      <c r="AF200" s="254">
        <v>0</v>
      </c>
      <c r="AG200" s="254">
        <f t="shared" si="50"/>
        <v>300000</v>
      </c>
      <c r="AH200" s="208"/>
      <c r="AI200" s="208"/>
      <c r="AJ200" s="208">
        <v>1</v>
      </c>
      <c r="AK200" s="208"/>
      <c r="AL200" s="208">
        <f t="shared" si="62"/>
        <v>1</v>
      </c>
    </row>
    <row r="201" spans="1:38" ht="50.1" customHeight="1" x14ac:dyDescent="0.25">
      <c r="A201" s="12">
        <v>1</v>
      </c>
      <c r="B201" s="3">
        <v>1</v>
      </c>
      <c r="C201" s="3">
        <v>1</v>
      </c>
      <c r="D201" s="3">
        <v>1</v>
      </c>
      <c r="E201" s="223" t="s">
        <v>1238</v>
      </c>
      <c r="F201" s="1" t="s">
        <v>98</v>
      </c>
      <c r="G201" s="67" t="s">
        <v>715</v>
      </c>
      <c r="H201" s="15" t="s">
        <v>716</v>
      </c>
      <c r="I201" s="1" t="s">
        <v>31</v>
      </c>
      <c r="J201" s="1" t="s">
        <v>34</v>
      </c>
      <c r="K201" s="15" t="s">
        <v>521</v>
      </c>
      <c r="L201" s="82" t="s">
        <v>1521</v>
      </c>
      <c r="M201" s="1" t="s">
        <v>51</v>
      </c>
      <c r="N201" s="65" t="s">
        <v>62</v>
      </c>
      <c r="O201" s="3">
        <v>500</v>
      </c>
      <c r="P201" s="3">
        <v>10</v>
      </c>
      <c r="Q201" s="3">
        <v>8</v>
      </c>
      <c r="R201" s="3" t="s">
        <v>714</v>
      </c>
      <c r="S201" s="104">
        <v>300000</v>
      </c>
      <c r="T201" s="104">
        <v>250000</v>
      </c>
      <c r="U201" s="100">
        <v>250000</v>
      </c>
      <c r="V201" s="100">
        <v>250000</v>
      </c>
      <c r="W201" s="54">
        <v>250000</v>
      </c>
      <c r="X201" s="100"/>
      <c r="Y201" s="100">
        <f t="shared" si="60"/>
        <v>250000</v>
      </c>
      <c r="Z201" s="54">
        <v>250000</v>
      </c>
      <c r="AA201" s="54"/>
      <c r="AB201" s="241">
        <v>-250000</v>
      </c>
      <c r="AC201" s="54">
        <f t="shared" si="61"/>
        <v>0</v>
      </c>
      <c r="AD201" s="35">
        <v>0</v>
      </c>
      <c r="AE201" s="241">
        <f t="shared" si="49"/>
        <v>0</v>
      </c>
      <c r="AF201" s="254">
        <v>0</v>
      </c>
      <c r="AG201" s="254">
        <f t="shared" si="50"/>
        <v>0</v>
      </c>
      <c r="AH201" s="208"/>
      <c r="AI201" s="208"/>
      <c r="AK201" s="208">
        <v>1</v>
      </c>
      <c r="AL201" s="208">
        <f>SUM(AH201:AK201)</f>
        <v>1</v>
      </c>
    </row>
    <row r="202" spans="1:38" ht="50.1" customHeight="1" x14ac:dyDescent="0.25">
      <c r="A202" s="12">
        <v>1</v>
      </c>
      <c r="B202" s="3">
        <v>1</v>
      </c>
      <c r="C202" s="3">
        <v>1</v>
      </c>
      <c r="D202" s="3">
        <v>1</v>
      </c>
      <c r="E202" s="223" t="s">
        <v>1239</v>
      </c>
      <c r="F202" s="1" t="s">
        <v>98</v>
      </c>
      <c r="G202" s="67" t="s">
        <v>717</v>
      </c>
      <c r="H202" s="1" t="s">
        <v>1562</v>
      </c>
      <c r="I202" s="1" t="s">
        <v>31</v>
      </c>
      <c r="J202" s="1" t="s">
        <v>36</v>
      </c>
      <c r="K202" s="15" t="s">
        <v>718</v>
      </c>
      <c r="L202" s="67" t="s">
        <v>719</v>
      </c>
      <c r="M202" s="1" t="s">
        <v>46</v>
      </c>
      <c r="N202" s="65" t="s">
        <v>62</v>
      </c>
      <c r="O202" s="3">
        <v>500</v>
      </c>
      <c r="P202" s="3" t="s">
        <v>720</v>
      </c>
      <c r="Q202" s="3" t="s">
        <v>93</v>
      </c>
      <c r="R202" s="3" t="s">
        <v>721</v>
      </c>
      <c r="S202" s="104">
        <v>200000</v>
      </c>
      <c r="T202" s="104">
        <v>200000</v>
      </c>
      <c r="U202" s="100">
        <v>200000</v>
      </c>
      <c r="V202" s="100">
        <v>200000</v>
      </c>
      <c r="W202" s="54">
        <v>200000</v>
      </c>
      <c r="X202" s="100"/>
      <c r="Y202" s="100">
        <f t="shared" si="60"/>
        <v>200000</v>
      </c>
      <c r="Z202" s="54">
        <v>200000</v>
      </c>
      <c r="AA202" s="54"/>
      <c r="AB202" s="241">
        <v>-200000</v>
      </c>
      <c r="AC202" s="54">
        <f t="shared" si="61"/>
        <v>0</v>
      </c>
      <c r="AD202" s="35">
        <v>0</v>
      </c>
      <c r="AE202" s="241">
        <f t="shared" si="49"/>
        <v>0</v>
      </c>
      <c r="AF202" s="254">
        <v>0</v>
      </c>
      <c r="AG202" s="254">
        <f t="shared" si="50"/>
        <v>0</v>
      </c>
      <c r="AH202" s="208"/>
      <c r="AI202" s="208"/>
      <c r="AK202" s="208">
        <v>1</v>
      </c>
      <c r="AL202" s="208">
        <f>SUM(AH202:AK202)</f>
        <v>1</v>
      </c>
    </row>
    <row r="203" spans="1:38" ht="50.1" customHeight="1" x14ac:dyDescent="0.25">
      <c r="A203" s="12">
        <v>1</v>
      </c>
      <c r="B203" s="3">
        <v>1</v>
      </c>
      <c r="C203" s="3">
        <v>1</v>
      </c>
      <c r="D203" s="3">
        <v>1</v>
      </c>
      <c r="E203" s="223" t="s">
        <v>1240</v>
      </c>
      <c r="F203" s="1" t="s">
        <v>98</v>
      </c>
      <c r="G203" s="67" t="s">
        <v>722</v>
      </c>
      <c r="H203" s="1" t="s">
        <v>723</v>
      </c>
      <c r="I203" s="1" t="s">
        <v>31</v>
      </c>
      <c r="J203" s="1" t="s">
        <v>34</v>
      </c>
      <c r="K203" s="180" t="s">
        <v>801</v>
      </c>
      <c r="L203" s="67" t="s">
        <v>724</v>
      </c>
      <c r="M203" s="1" t="s">
        <v>47</v>
      </c>
      <c r="N203" s="65" t="s">
        <v>62</v>
      </c>
      <c r="O203" s="3">
        <v>300</v>
      </c>
      <c r="P203" s="3">
        <v>2</v>
      </c>
      <c r="Q203" s="3" t="s">
        <v>92</v>
      </c>
      <c r="R203" s="3" t="s">
        <v>562</v>
      </c>
      <c r="S203" s="104">
        <v>250000</v>
      </c>
      <c r="T203" s="104">
        <v>250000</v>
      </c>
      <c r="U203" s="100">
        <v>250000</v>
      </c>
      <c r="V203" s="100">
        <v>250000</v>
      </c>
      <c r="W203" s="54">
        <v>250000</v>
      </c>
      <c r="X203" s="100"/>
      <c r="Y203" s="100">
        <f t="shared" si="60"/>
        <v>250000</v>
      </c>
      <c r="Z203" s="54">
        <v>250000</v>
      </c>
      <c r="AA203" s="54"/>
      <c r="AB203" s="241"/>
      <c r="AC203" s="54">
        <f t="shared" si="61"/>
        <v>250000</v>
      </c>
      <c r="AD203" s="35">
        <v>250000</v>
      </c>
      <c r="AE203" s="241">
        <f t="shared" ref="AE203:AE265" si="63">+AC203-AD203</f>
        <v>0</v>
      </c>
      <c r="AF203" s="254">
        <v>225000</v>
      </c>
      <c r="AG203" s="254">
        <f t="shared" ref="AG203:AG265" si="64">+AD203-AF203</f>
        <v>25000</v>
      </c>
      <c r="AH203" s="208"/>
      <c r="AI203" s="208">
        <v>1</v>
      </c>
      <c r="AK203" s="208"/>
      <c r="AL203" s="208">
        <f t="shared" si="62"/>
        <v>1</v>
      </c>
    </row>
    <row r="204" spans="1:38" ht="50.1" customHeight="1" x14ac:dyDescent="0.25">
      <c r="A204" s="12">
        <v>1</v>
      </c>
      <c r="B204" s="3">
        <v>1</v>
      </c>
      <c r="C204" s="3">
        <v>1</v>
      </c>
      <c r="D204" s="3">
        <v>1</v>
      </c>
      <c r="E204" s="223" t="s">
        <v>1241</v>
      </c>
      <c r="F204" s="1" t="s">
        <v>98</v>
      </c>
      <c r="G204" s="67" t="s">
        <v>725</v>
      </c>
      <c r="H204" s="1" t="s">
        <v>1423</v>
      </c>
      <c r="I204" s="1" t="s">
        <v>31</v>
      </c>
      <c r="J204" s="1" t="s">
        <v>34</v>
      </c>
      <c r="K204" s="181" t="s">
        <v>801</v>
      </c>
      <c r="L204" s="67" t="s">
        <v>1424</v>
      </c>
      <c r="M204" s="1" t="s">
        <v>45</v>
      </c>
      <c r="N204" s="65" t="s">
        <v>62</v>
      </c>
      <c r="O204" s="3">
        <v>500</v>
      </c>
      <c r="P204" s="3">
        <v>10</v>
      </c>
      <c r="Q204" s="3">
        <v>11</v>
      </c>
      <c r="R204" s="3" t="s">
        <v>726</v>
      </c>
      <c r="S204" s="104">
        <v>250000</v>
      </c>
      <c r="T204" s="104">
        <v>250000</v>
      </c>
      <c r="U204" s="100">
        <v>250000</v>
      </c>
      <c r="V204" s="100">
        <v>250000</v>
      </c>
      <c r="W204" s="54">
        <v>250000</v>
      </c>
      <c r="X204" s="100"/>
      <c r="Y204" s="100">
        <f t="shared" si="60"/>
        <v>250000</v>
      </c>
      <c r="Z204" s="54">
        <v>250000</v>
      </c>
      <c r="AA204" s="54"/>
      <c r="AB204" s="241"/>
      <c r="AC204" s="54">
        <f t="shared" si="61"/>
        <v>250000</v>
      </c>
      <c r="AD204" s="35">
        <v>250000</v>
      </c>
      <c r="AE204" s="241">
        <f t="shared" si="63"/>
        <v>0</v>
      </c>
      <c r="AF204" s="254">
        <v>225000</v>
      </c>
      <c r="AG204" s="254">
        <f t="shared" si="64"/>
        <v>25000</v>
      </c>
      <c r="AH204" s="208"/>
      <c r="AI204" s="208">
        <v>1</v>
      </c>
      <c r="AK204" s="208"/>
      <c r="AL204" s="208">
        <f t="shared" si="62"/>
        <v>1</v>
      </c>
    </row>
    <row r="205" spans="1:38" ht="50.1" customHeight="1" x14ac:dyDescent="0.25">
      <c r="A205" s="12">
        <v>1</v>
      </c>
      <c r="B205" s="3">
        <v>1</v>
      </c>
      <c r="C205" s="3">
        <v>1</v>
      </c>
      <c r="D205" s="3">
        <v>1</v>
      </c>
      <c r="E205" s="223" t="s">
        <v>1242</v>
      </c>
      <c r="F205" s="1" t="s">
        <v>98</v>
      </c>
      <c r="G205" s="67" t="s">
        <v>727</v>
      </c>
      <c r="H205" s="1" t="s">
        <v>1563</v>
      </c>
      <c r="I205" s="1" t="s">
        <v>31</v>
      </c>
      <c r="J205" s="1" t="s">
        <v>36</v>
      </c>
      <c r="K205" s="15" t="s">
        <v>728</v>
      </c>
      <c r="L205" s="67" t="s">
        <v>729</v>
      </c>
      <c r="M205" s="1" t="s">
        <v>46</v>
      </c>
      <c r="N205" s="65" t="s">
        <v>62</v>
      </c>
      <c r="O205" s="3">
        <v>500</v>
      </c>
      <c r="P205" s="3" t="s">
        <v>730</v>
      </c>
      <c r="Q205" s="3" t="s">
        <v>87</v>
      </c>
      <c r="R205" s="3" t="s">
        <v>140</v>
      </c>
      <c r="S205" s="104">
        <v>200000</v>
      </c>
      <c r="T205" s="104">
        <v>200000</v>
      </c>
      <c r="U205" s="100">
        <v>200000</v>
      </c>
      <c r="V205" s="100">
        <v>200000</v>
      </c>
      <c r="W205" s="54">
        <v>200000</v>
      </c>
      <c r="X205" s="100"/>
      <c r="Y205" s="100">
        <f t="shared" si="60"/>
        <v>200000</v>
      </c>
      <c r="Z205" s="54">
        <v>200000</v>
      </c>
      <c r="AA205" s="54"/>
      <c r="AB205" s="241">
        <v>-200000</v>
      </c>
      <c r="AC205" s="54">
        <f t="shared" si="61"/>
        <v>0</v>
      </c>
      <c r="AD205" s="35">
        <v>0</v>
      </c>
      <c r="AE205" s="241">
        <f t="shared" si="63"/>
        <v>0</v>
      </c>
      <c r="AF205" s="254">
        <v>0</v>
      </c>
      <c r="AG205" s="254">
        <f t="shared" si="64"/>
        <v>0</v>
      </c>
      <c r="AH205" s="208"/>
      <c r="AI205" s="208"/>
      <c r="AK205" s="208">
        <v>1</v>
      </c>
      <c r="AL205" s="208">
        <f>SUM(AH205:AK205)</f>
        <v>1</v>
      </c>
    </row>
    <row r="206" spans="1:38" ht="50.1" customHeight="1" x14ac:dyDescent="0.25">
      <c r="A206" s="12">
        <v>1</v>
      </c>
      <c r="B206" s="3">
        <v>1</v>
      </c>
      <c r="C206" s="3">
        <v>1</v>
      </c>
      <c r="D206" s="3">
        <v>1</v>
      </c>
      <c r="E206" s="223" t="s">
        <v>1243</v>
      </c>
      <c r="F206" s="1" t="s">
        <v>98</v>
      </c>
      <c r="G206" s="67" t="s">
        <v>731</v>
      </c>
      <c r="H206" s="1" t="s">
        <v>732</v>
      </c>
      <c r="I206" s="1" t="s">
        <v>31</v>
      </c>
      <c r="J206" s="1" t="s">
        <v>36</v>
      </c>
      <c r="K206" s="15" t="s">
        <v>271</v>
      </c>
      <c r="L206" s="67" t="s">
        <v>733</v>
      </c>
      <c r="M206" s="1" t="s">
        <v>46</v>
      </c>
      <c r="N206" s="65" t="s">
        <v>62</v>
      </c>
      <c r="O206" s="3">
        <v>500</v>
      </c>
      <c r="P206" s="3" t="s">
        <v>734</v>
      </c>
      <c r="Q206" s="3">
        <v>2</v>
      </c>
      <c r="R206" s="3" t="s">
        <v>735</v>
      </c>
      <c r="S206" s="100">
        <v>200000</v>
      </c>
      <c r="T206" s="100">
        <v>200000</v>
      </c>
      <c r="U206" s="100">
        <v>200000</v>
      </c>
      <c r="V206" s="100">
        <v>200000</v>
      </c>
      <c r="W206" s="54">
        <v>200000</v>
      </c>
      <c r="X206" s="100"/>
      <c r="Y206" s="100">
        <f t="shared" si="60"/>
        <v>200000</v>
      </c>
      <c r="Z206" s="54">
        <v>200000</v>
      </c>
      <c r="AA206" s="54"/>
      <c r="AB206" s="241"/>
      <c r="AC206" s="54">
        <f t="shared" si="61"/>
        <v>200000</v>
      </c>
      <c r="AD206" s="35">
        <v>200000</v>
      </c>
      <c r="AE206" s="241">
        <f t="shared" si="63"/>
        <v>0</v>
      </c>
      <c r="AF206" s="254">
        <v>125000</v>
      </c>
      <c r="AG206" s="254">
        <f t="shared" si="64"/>
        <v>75000</v>
      </c>
      <c r="AH206" s="208"/>
      <c r="AI206" s="208"/>
      <c r="AJ206" s="208">
        <v>1</v>
      </c>
      <c r="AK206" s="208"/>
      <c r="AL206" s="208">
        <f t="shared" si="62"/>
        <v>1</v>
      </c>
    </row>
    <row r="207" spans="1:38" s="111" customFormat="1" ht="24.75" customHeight="1" x14ac:dyDescent="0.25">
      <c r="A207" s="12"/>
      <c r="B207" s="3">
        <v>1</v>
      </c>
      <c r="C207" s="3">
        <v>1</v>
      </c>
      <c r="D207" s="3">
        <v>0</v>
      </c>
      <c r="E207" s="229">
        <v>169</v>
      </c>
      <c r="F207" s="133"/>
      <c r="G207" s="133" t="s">
        <v>1473</v>
      </c>
      <c r="H207" s="133"/>
      <c r="I207" s="133"/>
      <c r="J207" s="133"/>
      <c r="K207" s="134"/>
      <c r="L207" s="133"/>
      <c r="M207" s="133"/>
      <c r="N207" s="133"/>
      <c r="O207" s="133"/>
      <c r="P207" s="133"/>
      <c r="Q207" s="133"/>
      <c r="R207" s="133"/>
      <c r="S207" s="135">
        <f>SUM(S191:S206)</f>
        <v>9764100</v>
      </c>
      <c r="T207" s="135">
        <f t="shared" ref="T207:AG207" si="65">SUM(T191:T206)</f>
        <v>4540000</v>
      </c>
      <c r="U207" s="135">
        <f t="shared" si="65"/>
        <v>4893050</v>
      </c>
      <c r="V207" s="135">
        <f t="shared" si="65"/>
        <v>4893050</v>
      </c>
      <c r="W207" s="136">
        <f t="shared" si="65"/>
        <v>4893050</v>
      </c>
      <c r="X207" s="135">
        <f t="shared" si="65"/>
        <v>0</v>
      </c>
      <c r="Y207" s="135">
        <f t="shared" si="65"/>
        <v>4893050</v>
      </c>
      <c r="Z207" s="136">
        <f t="shared" si="65"/>
        <v>4893050</v>
      </c>
      <c r="AA207" s="136">
        <f t="shared" si="65"/>
        <v>0</v>
      </c>
      <c r="AB207" s="136">
        <f t="shared" si="65"/>
        <v>-900000</v>
      </c>
      <c r="AC207" s="136">
        <f t="shared" si="65"/>
        <v>3993050</v>
      </c>
      <c r="AD207" s="136">
        <f t="shared" si="65"/>
        <v>3988190</v>
      </c>
      <c r="AE207" s="136">
        <f t="shared" si="65"/>
        <v>4860</v>
      </c>
      <c r="AF207" s="136">
        <f t="shared" si="65"/>
        <v>3268745</v>
      </c>
      <c r="AG207" s="136">
        <f t="shared" si="65"/>
        <v>719445</v>
      </c>
      <c r="AH207" s="289"/>
      <c r="AI207" s="289"/>
      <c r="AJ207" s="286"/>
      <c r="AK207" s="289"/>
      <c r="AL207" s="286">
        <f t="shared" si="52"/>
        <v>0</v>
      </c>
    </row>
    <row r="208" spans="1:38" ht="50.1" customHeight="1" x14ac:dyDescent="0.25">
      <c r="A208" s="12">
        <v>1</v>
      </c>
      <c r="B208" s="3">
        <v>1</v>
      </c>
      <c r="C208" s="3">
        <v>1</v>
      </c>
      <c r="D208" s="3">
        <v>1</v>
      </c>
      <c r="E208" s="223" t="s">
        <v>1244</v>
      </c>
      <c r="F208" s="1" t="s">
        <v>98</v>
      </c>
      <c r="G208" s="65" t="s">
        <v>736</v>
      </c>
      <c r="H208" s="1" t="s">
        <v>1425</v>
      </c>
      <c r="I208" s="1" t="s">
        <v>32</v>
      </c>
      <c r="J208" s="1" t="s">
        <v>38</v>
      </c>
      <c r="K208" s="8" t="s">
        <v>388</v>
      </c>
      <c r="L208" s="65" t="s">
        <v>737</v>
      </c>
      <c r="M208" s="1" t="s">
        <v>47</v>
      </c>
      <c r="N208" s="65" t="s">
        <v>63</v>
      </c>
      <c r="O208" s="3">
        <v>45</v>
      </c>
      <c r="P208" s="3">
        <v>30</v>
      </c>
      <c r="Q208" s="3">
        <v>1</v>
      </c>
      <c r="R208" s="3" t="s">
        <v>209</v>
      </c>
      <c r="S208" s="100">
        <v>200000</v>
      </c>
      <c r="T208" s="100">
        <v>200000</v>
      </c>
      <c r="U208" s="100">
        <v>200000</v>
      </c>
      <c r="V208" s="100">
        <v>200000</v>
      </c>
      <c r="W208" s="54">
        <v>200000</v>
      </c>
      <c r="X208" s="100"/>
      <c r="Y208" s="100">
        <f t="shared" ref="Y208:Y221" si="66">SUM(W208:X208)</f>
        <v>200000</v>
      </c>
      <c r="Z208" s="54">
        <v>200000</v>
      </c>
      <c r="AA208" s="54"/>
      <c r="AB208" s="241"/>
      <c r="AC208" s="54">
        <f t="shared" ref="AC208:AC221" si="67">SUM(Z208:AB208)</f>
        <v>200000</v>
      </c>
      <c r="AD208" s="35">
        <v>200000</v>
      </c>
      <c r="AE208" s="241">
        <f t="shared" si="63"/>
        <v>0</v>
      </c>
      <c r="AF208" s="254">
        <v>180000</v>
      </c>
      <c r="AG208" s="254">
        <f t="shared" si="64"/>
        <v>20000</v>
      </c>
      <c r="AH208" s="208"/>
      <c r="AI208" s="208">
        <v>1</v>
      </c>
      <c r="AK208" s="208"/>
      <c r="AL208" s="208">
        <f t="shared" ref="AL208:AL221" si="68">SUM(AH208:AK208)</f>
        <v>1</v>
      </c>
    </row>
    <row r="209" spans="1:38" ht="50.1" customHeight="1" x14ac:dyDescent="0.25">
      <c r="A209" s="12">
        <v>1</v>
      </c>
      <c r="B209" s="3">
        <v>1</v>
      </c>
      <c r="C209" s="3">
        <v>1</v>
      </c>
      <c r="D209" s="3">
        <v>1</v>
      </c>
      <c r="E209" s="223" t="s">
        <v>1245</v>
      </c>
      <c r="F209" s="1" t="s">
        <v>98</v>
      </c>
      <c r="G209" s="65" t="s">
        <v>738</v>
      </c>
      <c r="H209" s="1" t="s">
        <v>1426</v>
      </c>
      <c r="I209" s="1" t="s">
        <v>32</v>
      </c>
      <c r="J209" s="1" t="s">
        <v>38</v>
      </c>
      <c r="K209" s="8" t="s">
        <v>739</v>
      </c>
      <c r="L209" s="65" t="s">
        <v>740</v>
      </c>
      <c r="M209" s="1" t="s">
        <v>45</v>
      </c>
      <c r="N209" s="65" t="s">
        <v>63</v>
      </c>
      <c r="O209" s="3">
        <v>30</v>
      </c>
      <c r="P209" s="3">
        <v>4</v>
      </c>
      <c r="Q209" s="3">
        <v>12</v>
      </c>
      <c r="R209" s="3" t="s">
        <v>202</v>
      </c>
      <c r="S209" s="100">
        <v>200000</v>
      </c>
      <c r="T209" s="100">
        <v>200000</v>
      </c>
      <c r="U209" s="100">
        <v>200000</v>
      </c>
      <c r="V209" s="100">
        <v>200000</v>
      </c>
      <c r="W209" s="54">
        <v>200000</v>
      </c>
      <c r="X209" s="100"/>
      <c r="Y209" s="100">
        <f t="shared" si="66"/>
        <v>200000</v>
      </c>
      <c r="Z209" s="54">
        <v>200000</v>
      </c>
      <c r="AA209" s="54"/>
      <c r="AB209" s="241"/>
      <c r="AC209" s="54">
        <f t="shared" si="67"/>
        <v>200000</v>
      </c>
      <c r="AD209" s="35">
        <v>200000</v>
      </c>
      <c r="AE209" s="241">
        <f t="shared" si="63"/>
        <v>0</v>
      </c>
      <c r="AF209" s="254">
        <v>200000</v>
      </c>
      <c r="AG209" s="254">
        <f t="shared" si="64"/>
        <v>0</v>
      </c>
      <c r="AH209" s="208"/>
      <c r="AI209" s="208">
        <v>1</v>
      </c>
      <c r="AK209" s="208"/>
      <c r="AL209" s="208">
        <f t="shared" si="68"/>
        <v>1</v>
      </c>
    </row>
    <row r="210" spans="1:38" ht="50.1" customHeight="1" x14ac:dyDescent="0.25">
      <c r="A210" s="12">
        <v>1</v>
      </c>
      <c r="B210" s="3">
        <v>1</v>
      </c>
      <c r="C210" s="3">
        <v>1</v>
      </c>
      <c r="D210" s="3">
        <v>1</v>
      </c>
      <c r="E210" s="223" t="s">
        <v>1246</v>
      </c>
      <c r="F210" s="1" t="s">
        <v>98</v>
      </c>
      <c r="G210" s="65" t="s">
        <v>741</v>
      </c>
      <c r="H210" s="1" t="s">
        <v>1427</v>
      </c>
      <c r="I210" s="1" t="s">
        <v>32</v>
      </c>
      <c r="J210" s="1" t="s">
        <v>38</v>
      </c>
      <c r="K210" s="8" t="s">
        <v>742</v>
      </c>
      <c r="L210" s="65" t="s">
        <v>743</v>
      </c>
      <c r="M210" s="1" t="s">
        <v>45</v>
      </c>
      <c r="N210" s="65" t="s">
        <v>63</v>
      </c>
      <c r="O210" s="3">
        <v>30</v>
      </c>
      <c r="P210" s="3">
        <v>20</v>
      </c>
      <c r="Q210" s="3" t="s">
        <v>96</v>
      </c>
      <c r="R210" s="3" t="s">
        <v>744</v>
      </c>
      <c r="S210" s="100">
        <v>369000</v>
      </c>
      <c r="T210" s="100">
        <v>200000</v>
      </c>
      <c r="U210" s="100">
        <v>200000</v>
      </c>
      <c r="V210" s="100">
        <v>200000</v>
      </c>
      <c r="W210" s="54">
        <v>200000</v>
      </c>
      <c r="X210" s="100"/>
      <c r="Y210" s="100">
        <f t="shared" si="66"/>
        <v>200000</v>
      </c>
      <c r="Z210" s="54">
        <v>200000</v>
      </c>
      <c r="AA210" s="54"/>
      <c r="AB210" s="241"/>
      <c r="AC210" s="54">
        <f t="shared" si="67"/>
        <v>200000</v>
      </c>
      <c r="AD210" s="35">
        <v>200000</v>
      </c>
      <c r="AE210" s="241">
        <f t="shared" si="63"/>
        <v>0</v>
      </c>
      <c r="AF210" s="254">
        <v>180000</v>
      </c>
      <c r="AG210" s="254">
        <f t="shared" si="64"/>
        <v>20000</v>
      </c>
      <c r="AH210" s="208"/>
      <c r="AI210" s="208">
        <v>1</v>
      </c>
      <c r="AK210" s="208"/>
      <c r="AL210" s="208">
        <f t="shared" si="68"/>
        <v>1</v>
      </c>
    </row>
    <row r="211" spans="1:38" ht="50.1" customHeight="1" x14ac:dyDescent="0.25">
      <c r="A211" s="12">
        <v>1</v>
      </c>
      <c r="B211" s="3">
        <v>1</v>
      </c>
      <c r="C211" s="3">
        <v>1</v>
      </c>
      <c r="D211" s="3">
        <v>1</v>
      </c>
      <c r="E211" s="223" t="s">
        <v>1247</v>
      </c>
      <c r="F211" s="1" t="s">
        <v>98</v>
      </c>
      <c r="G211" s="65" t="s">
        <v>745</v>
      </c>
      <c r="H211" s="1" t="s">
        <v>746</v>
      </c>
      <c r="I211" s="1" t="s">
        <v>32</v>
      </c>
      <c r="J211" s="1" t="s">
        <v>34</v>
      </c>
      <c r="K211" s="8" t="s">
        <v>747</v>
      </c>
      <c r="L211" s="65" t="s">
        <v>748</v>
      </c>
      <c r="M211" s="1" t="s">
        <v>45</v>
      </c>
      <c r="N211" s="65" t="s">
        <v>63</v>
      </c>
      <c r="O211" s="3">
        <v>175</v>
      </c>
      <c r="P211" s="3">
        <v>100</v>
      </c>
      <c r="Q211" s="3">
        <v>3</v>
      </c>
      <c r="R211" s="3" t="s">
        <v>163</v>
      </c>
      <c r="S211" s="100">
        <v>500000</v>
      </c>
      <c r="T211" s="100">
        <v>500000</v>
      </c>
      <c r="U211" s="100">
        <v>500000</v>
      </c>
      <c r="V211" s="100">
        <v>500000</v>
      </c>
      <c r="W211" s="54">
        <v>500000</v>
      </c>
      <c r="X211" s="100"/>
      <c r="Y211" s="100">
        <f t="shared" si="66"/>
        <v>500000</v>
      </c>
      <c r="Z211" s="54">
        <v>500000</v>
      </c>
      <c r="AA211" s="54"/>
      <c r="AB211" s="241"/>
      <c r="AC211" s="54">
        <f t="shared" si="67"/>
        <v>500000</v>
      </c>
      <c r="AD211" s="35">
        <v>500000</v>
      </c>
      <c r="AE211" s="241">
        <f t="shared" si="63"/>
        <v>0</v>
      </c>
      <c r="AF211" s="254">
        <v>450000</v>
      </c>
      <c r="AG211" s="254">
        <f t="shared" si="64"/>
        <v>50000</v>
      </c>
      <c r="AH211" s="208"/>
      <c r="AI211" s="208">
        <v>1</v>
      </c>
      <c r="AK211" s="208"/>
      <c r="AL211" s="208">
        <f t="shared" si="68"/>
        <v>1</v>
      </c>
    </row>
    <row r="212" spans="1:38" ht="50.1" customHeight="1" x14ac:dyDescent="0.25">
      <c r="A212" s="12">
        <v>1</v>
      </c>
      <c r="B212" s="3">
        <v>1</v>
      </c>
      <c r="C212" s="3">
        <v>1</v>
      </c>
      <c r="D212" s="3">
        <v>1</v>
      </c>
      <c r="E212" s="223" t="s">
        <v>1248</v>
      </c>
      <c r="F212" s="1" t="s">
        <v>98</v>
      </c>
      <c r="G212" s="65" t="s">
        <v>749</v>
      </c>
      <c r="H212" s="1" t="s">
        <v>1428</v>
      </c>
      <c r="I212" s="1" t="s">
        <v>32</v>
      </c>
      <c r="J212" s="1" t="s">
        <v>34</v>
      </c>
      <c r="K212" s="8" t="s">
        <v>700</v>
      </c>
      <c r="L212" s="65" t="s">
        <v>750</v>
      </c>
      <c r="M212" s="1" t="s">
        <v>45</v>
      </c>
      <c r="N212" s="65" t="s">
        <v>63</v>
      </c>
      <c r="O212" s="3">
        <v>144</v>
      </c>
      <c r="P212" s="3">
        <v>100</v>
      </c>
      <c r="Q212" s="3" t="s">
        <v>93</v>
      </c>
      <c r="R212" s="3" t="s">
        <v>171</v>
      </c>
      <c r="S212" s="100">
        <v>641850</v>
      </c>
      <c r="T212" s="100">
        <v>500000</v>
      </c>
      <c r="U212" s="100">
        <v>500000</v>
      </c>
      <c r="V212" s="100">
        <v>500000</v>
      </c>
      <c r="W212" s="54">
        <v>500000</v>
      </c>
      <c r="X212" s="100"/>
      <c r="Y212" s="100">
        <f t="shared" si="66"/>
        <v>500000</v>
      </c>
      <c r="Z212" s="54">
        <v>500000</v>
      </c>
      <c r="AA212" s="54"/>
      <c r="AB212" s="241"/>
      <c r="AC212" s="54">
        <f t="shared" si="67"/>
        <v>500000</v>
      </c>
      <c r="AD212" s="35">
        <v>500000</v>
      </c>
      <c r="AE212" s="241">
        <f t="shared" si="63"/>
        <v>0</v>
      </c>
      <c r="AF212" s="254">
        <v>450000</v>
      </c>
      <c r="AG212" s="254">
        <f t="shared" si="64"/>
        <v>50000</v>
      </c>
      <c r="AH212" s="208"/>
      <c r="AI212" s="208">
        <v>1</v>
      </c>
      <c r="AK212" s="208"/>
      <c r="AL212" s="208">
        <f t="shared" si="68"/>
        <v>1</v>
      </c>
    </row>
    <row r="213" spans="1:38" ht="50.1" customHeight="1" x14ac:dyDescent="0.25">
      <c r="A213" s="12">
        <v>1</v>
      </c>
      <c r="B213" s="3">
        <v>1</v>
      </c>
      <c r="C213" s="3">
        <v>1</v>
      </c>
      <c r="D213" s="3">
        <v>1</v>
      </c>
      <c r="E213" s="223" t="s">
        <v>1249</v>
      </c>
      <c r="F213" s="1" t="s">
        <v>98</v>
      </c>
      <c r="G213" s="65" t="s">
        <v>751</v>
      </c>
      <c r="H213" s="1" t="s">
        <v>1429</v>
      </c>
      <c r="I213" s="1" t="s">
        <v>31</v>
      </c>
      <c r="J213" s="1" t="s">
        <v>43</v>
      </c>
      <c r="K213" s="8" t="s">
        <v>752</v>
      </c>
      <c r="L213" s="65" t="s">
        <v>753</v>
      </c>
      <c r="M213" s="1" t="s">
        <v>45</v>
      </c>
      <c r="N213" s="65" t="s">
        <v>63</v>
      </c>
      <c r="O213" s="3">
        <v>100</v>
      </c>
      <c r="P213" s="3">
        <v>14</v>
      </c>
      <c r="Q213" s="3" t="s">
        <v>87</v>
      </c>
      <c r="R213" s="3" t="s">
        <v>754</v>
      </c>
      <c r="S213" s="100">
        <v>419000</v>
      </c>
      <c r="T213" s="100">
        <v>100000</v>
      </c>
      <c r="U213" s="100">
        <v>100000</v>
      </c>
      <c r="V213" s="100">
        <v>100000</v>
      </c>
      <c r="W213" s="54">
        <v>100000</v>
      </c>
      <c r="X213" s="100"/>
      <c r="Y213" s="100">
        <f t="shared" si="66"/>
        <v>100000</v>
      </c>
      <c r="Z213" s="54">
        <v>100000</v>
      </c>
      <c r="AA213" s="54"/>
      <c r="AB213" s="241"/>
      <c r="AC213" s="54">
        <f t="shared" si="67"/>
        <v>100000</v>
      </c>
      <c r="AD213" s="35">
        <v>100000</v>
      </c>
      <c r="AE213" s="241">
        <f t="shared" si="63"/>
        <v>0</v>
      </c>
      <c r="AF213" s="254">
        <v>100000</v>
      </c>
      <c r="AG213" s="254">
        <f t="shared" si="64"/>
        <v>0</v>
      </c>
      <c r="AH213" s="208"/>
      <c r="AI213" s="208">
        <v>1</v>
      </c>
      <c r="AK213" s="208"/>
      <c r="AL213" s="208">
        <f t="shared" si="68"/>
        <v>1</v>
      </c>
    </row>
    <row r="214" spans="1:38" ht="50.1" customHeight="1" x14ac:dyDescent="0.25">
      <c r="A214" s="12">
        <v>1</v>
      </c>
      <c r="B214" s="3">
        <v>1</v>
      </c>
      <c r="C214" s="3">
        <v>1</v>
      </c>
      <c r="D214" s="3">
        <v>1</v>
      </c>
      <c r="E214" s="223" t="s">
        <v>1250</v>
      </c>
      <c r="F214" s="1" t="s">
        <v>98</v>
      </c>
      <c r="G214" s="65" t="s">
        <v>755</v>
      </c>
      <c r="H214" s="1" t="s">
        <v>756</v>
      </c>
      <c r="I214" s="1" t="s">
        <v>31</v>
      </c>
      <c r="J214" s="1" t="s">
        <v>33</v>
      </c>
      <c r="K214" s="8" t="s">
        <v>757</v>
      </c>
      <c r="L214" s="65" t="s">
        <v>758</v>
      </c>
      <c r="M214" s="1" t="s">
        <v>46</v>
      </c>
      <c r="N214" s="65" t="s">
        <v>63</v>
      </c>
      <c r="O214" s="3">
        <v>1000</v>
      </c>
      <c r="P214" s="3">
        <v>4</v>
      </c>
      <c r="Q214" s="3" t="s">
        <v>87</v>
      </c>
      <c r="R214" s="3" t="s">
        <v>759</v>
      </c>
      <c r="S214" s="100">
        <v>245000</v>
      </c>
      <c r="T214" s="100">
        <v>200000</v>
      </c>
      <c r="U214" s="100">
        <v>200000</v>
      </c>
      <c r="V214" s="100">
        <v>200000</v>
      </c>
      <c r="W214" s="54">
        <v>200000</v>
      </c>
      <c r="X214" s="100"/>
      <c r="Y214" s="100">
        <f t="shared" si="66"/>
        <v>200000</v>
      </c>
      <c r="Z214" s="54">
        <v>200000</v>
      </c>
      <c r="AA214" s="54"/>
      <c r="AB214" s="241"/>
      <c r="AC214" s="54">
        <f t="shared" si="67"/>
        <v>200000</v>
      </c>
      <c r="AD214" s="35">
        <v>200000</v>
      </c>
      <c r="AE214" s="241">
        <f t="shared" si="63"/>
        <v>0</v>
      </c>
      <c r="AF214" s="254">
        <v>78750</v>
      </c>
      <c r="AG214" s="254">
        <f t="shared" si="64"/>
        <v>121250</v>
      </c>
      <c r="AI214" s="208">
        <v>1</v>
      </c>
      <c r="AK214" s="208"/>
      <c r="AL214" s="208">
        <f>SUM(AI214:AK214)</f>
        <v>1</v>
      </c>
    </row>
    <row r="215" spans="1:38" ht="50.1" customHeight="1" x14ac:dyDescent="0.25">
      <c r="A215" s="12">
        <v>1</v>
      </c>
      <c r="B215" s="3">
        <v>1</v>
      </c>
      <c r="C215" s="3">
        <v>1</v>
      </c>
      <c r="D215" s="3">
        <v>1</v>
      </c>
      <c r="E215" s="223" t="s">
        <v>1251</v>
      </c>
      <c r="F215" s="1" t="s">
        <v>98</v>
      </c>
      <c r="G215" s="65" t="s">
        <v>760</v>
      </c>
      <c r="H215" s="1" t="s">
        <v>1430</v>
      </c>
      <c r="I215" s="1" t="s">
        <v>31</v>
      </c>
      <c r="J215" s="1" t="s">
        <v>228</v>
      </c>
      <c r="K215" s="8" t="s">
        <v>360</v>
      </c>
      <c r="L215" s="65" t="s">
        <v>1700</v>
      </c>
      <c r="M215" s="1" t="s">
        <v>45</v>
      </c>
      <c r="N215" s="65" t="s">
        <v>63</v>
      </c>
      <c r="O215" s="3">
        <v>100</v>
      </c>
      <c r="P215" s="3">
        <v>40</v>
      </c>
      <c r="Q215" s="3" t="s">
        <v>93</v>
      </c>
      <c r="R215" s="3" t="s">
        <v>546</v>
      </c>
      <c r="S215" s="100">
        <v>500000</v>
      </c>
      <c r="T215" s="100">
        <v>500000</v>
      </c>
      <c r="U215" s="100">
        <v>500000</v>
      </c>
      <c r="V215" s="100">
        <v>500000</v>
      </c>
      <c r="W215" s="54">
        <v>500000</v>
      </c>
      <c r="X215" s="100"/>
      <c r="Y215" s="100">
        <f t="shared" si="66"/>
        <v>500000</v>
      </c>
      <c r="Z215" s="54">
        <v>500000</v>
      </c>
      <c r="AA215" s="54"/>
      <c r="AB215" s="241"/>
      <c r="AC215" s="54">
        <f t="shared" si="67"/>
        <v>500000</v>
      </c>
      <c r="AD215" s="35">
        <v>500000</v>
      </c>
      <c r="AE215" s="241">
        <f t="shared" si="63"/>
        <v>0</v>
      </c>
      <c r="AF215" s="254">
        <v>450000</v>
      </c>
      <c r="AG215" s="254">
        <f t="shared" si="64"/>
        <v>50000</v>
      </c>
      <c r="AI215" s="208">
        <v>1</v>
      </c>
      <c r="AK215" s="208"/>
      <c r="AL215" s="208">
        <f>SUM(AI215:AK215)</f>
        <v>1</v>
      </c>
    </row>
    <row r="216" spans="1:38" s="33" customFormat="1" ht="50.1" customHeight="1" x14ac:dyDescent="0.25">
      <c r="A216" s="12">
        <v>1</v>
      </c>
      <c r="B216" s="3">
        <v>1</v>
      </c>
      <c r="C216" s="3">
        <v>1</v>
      </c>
      <c r="D216" s="3">
        <v>1</v>
      </c>
      <c r="E216" s="223" t="s">
        <v>1252</v>
      </c>
      <c r="F216" s="1" t="s">
        <v>98</v>
      </c>
      <c r="G216" s="65" t="s">
        <v>761</v>
      </c>
      <c r="H216" s="1" t="s">
        <v>762</v>
      </c>
      <c r="I216" s="1" t="s">
        <v>31</v>
      </c>
      <c r="J216" s="1" t="s">
        <v>228</v>
      </c>
      <c r="K216" s="8" t="s">
        <v>763</v>
      </c>
      <c r="L216" s="65" t="s">
        <v>764</v>
      </c>
      <c r="M216" s="1" t="s">
        <v>45</v>
      </c>
      <c r="N216" s="65" t="s">
        <v>63</v>
      </c>
      <c r="O216" s="3">
        <v>30</v>
      </c>
      <c r="P216" s="3" t="s">
        <v>765</v>
      </c>
      <c r="Q216" s="3" t="s">
        <v>92</v>
      </c>
      <c r="R216" s="3" t="s">
        <v>260</v>
      </c>
      <c r="S216" s="100">
        <v>500000</v>
      </c>
      <c r="T216" s="100">
        <v>500000</v>
      </c>
      <c r="U216" s="100">
        <v>300000</v>
      </c>
      <c r="V216" s="100">
        <v>300000</v>
      </c>
      <c r="W216" s="54">
        <v>300000</v>
      </c>
      <c r="X216" s="100"/>
      <c r="Y216" s="100">
        <f t="shared" si="66"/>
        <v>300000</v>
      </c>
      <c r="Z216" s="54">
        <v>300000</v>
      </c>
      <c r="AA216" s="54"/>
      <c r="AB216" s="241"/>
      <c r="AC216" s="54">
        <f t="shared" si="67"/>
        <v>300000</v>
      </c>
      <c r="AD216" s="35">
        <v>300000</v>
      </c>
      <c r="AE216" s="241">
        <f t="shared" si="63"/>
        <v>0</v>
      </c>
      <c r="AF216" s="254">
        <v>270000</v>
      </c>
      <c r="AG216" s="254">
        <f t="shared" si="64"/>
        <v>30000</v>
      </c>
      <c r="AH216" s="202"/>
      <c r="AI216" s="208">
        <v>1</v>
      </c>
      <c r="AK216" s="202"/>
      <c r="AL216" s="208">
        <f t="shared" si="68"/>
        <v>1</v>
      </c>
    </row>
    <row r="217" spans="1:38" s="33" customFormat="1" ht="50.1" customHeight="1" x14ac:dyDescent="0.25">
      <c r="A217" s="12">
        <v>1</v>
      </c>
      <c r="B217" s="3">
        <v>1</v>
      </c>
      <c r="C217" s="3">
        <v>1</v>
      </c>
      <c r="D217" s="3">
        <v>1</v>
      </c>
      <c r="E217" s="223" t="s">
        <v>1253</v>
      </c>
      <c r="F217" s="1" t="s">
        <v>98</v>
      </c>
      <c r="G217" s="65" t="s">
        <v>766</v>
      </c>
      <c r="H217" s="1" t="s">
        <v>1431</v>
      </c>
      <c r="I217" s="1" t="s">
        <v>31</v>
      </c>
      <c r="J217" s="1" t="s">
        <v>228</v>
      </c>
      <c r="K217" s="8" t="s">
        <v>356</v>
      </c>
      <c r="L217" s="65" t="s">
        <v>1432</v>
      </c>
      <c r="M217" s="1" t="s">
        <v>47</v>
      </c>
      <c r="N217" s="65" t="s">
        <v>63</v>
      </c>
      <c r="O217" s="3">
        <v>1000</v>
      </c>
      <c r="P217" s="3" t="s">
        <v>767</v>
      </c>
      <c r="Q217" s="3">
        <v>7</v>
      </c>
      <c r="R217" s="3" t="s">
        <v>477</v>
      </c>
      <c r="S217" s="100">
        <v>500000</v>
      </c>
      <c r="T217" s="100">
        <v>300000</v>
      </c>
      <c r="U217" s="100">
        <v>300000</v>
      </c>
      <c r="V217" s="100">
        <v>300000</v>
      </c>
      <c r="W217" s="54">
        <v>300000</v>
      </c>
      <c r="X217" s="100"/>
      <c r="Y217" s="100">
        <f t="shared" si="66"/>
        <v>300000</v>
      </c>
      <c r="Z217" s="54">
        <v>300000</v>
      </c>
      <c r="AA217" s="54"/>
      <c r="AB217" s="241"/>
      <c r="AC217" s="54">
        <f t="shared" si="67"/>
        <v>300000</v>
      </c>
      <c r="AD217" s="35">
        <v>300000</v>
      </c>
      <c r="AE217" s="241">
        <f t="shared" si="63"/>
        <v>0</v>
      </c>
      <c r="AF217" s="254">
        <v>270000</v>
      </c>
      <c r="AG217" s="254">
        <f t="shared" si="64"/>
        <v>30000</v>
      </c>
      <c r="AH217" s="202"/>
      <c r="AI217" s="208">
        <v>1</v>
      </c>
      <c r="AK217" s="202"/>
      <c r="AL217" s="208">
        <f t="shared" si="68"/>
        <v>1</v>
      </c>
    </row>
    <row r="218" spans="1:38" s="33" customFormat="1" ht="50.1" customHeight="1" x14ac:dyDescent="0.25">
      <c r="A218" s="12">
        <v>1</v>
      </c>
      <c r="B218" s="3">
        <v>1</v>
      </c>
      <c r="C218" s="3">
        <v>1</v>
      </c>
      <c r="D218" s="3">
        <v>1</v>
      </c>
      <c r="E218" s="223" t="s">
        <v>1254</v>
      </c>
      <c r="F218" s="1" t="s">
        <v>98</v>
      </c>
      <c r="G218" s="67" t="s">
        <v>1433</v>
      </c>
      <c r="H218" s="15" t="s">
        <v>1434</v>
      </c>
      <c r="I218" s="1" t="s">
        <v>31</v>
      </c>
      <c r="J218" s="1" t="s">
        <v>228</v>
      </c>
      <c r="K218" s="8" t="s">
        <v>768</v>
      </c>
      <c r="L218" s="65" t="s">
        <v>1341</v>
      </c>
      <c r="M218" s="1" t="s">
        <v>45</v>
      </c>
      <c r="N218" s="65" t="s">
        <v>63</v>
      </c>
      <c r="O218" s="3">
        <v>140</v>
      </c>
      <c r="P218" s="3">
        <v>125</v>
      </c>
      <c r="Q218" s="3" t="s">
        <v>90</v>
      </c>
      <c r="R218" s="3" t="s">
        <v>769</v>
      </c>
      <c r="S218" s="100">
        <v>1000000</v>
      </c>
      <c r="T218" s="100">
        <v>1000000</v>
      </c>
      <c r="U218" s="100">
        <v>1000000</v>
      </c>
      <c r="V218" s="100">
        <v>1000000</v>
      </c>
      <c r="W218" s="54">
        <v>1000000</v>
      </c>
      <c r="X218" s="100"/>
      <c r="Y218" s="100">
        <f t="shared" si="66"/>
        <v>1000000</v>
      </c>
      <c r="Z218" s="54">
        <v>1000000</v>
      </c>
      <c r="AA218" s="54"/>
      <c r="AB218" s="241"/>
      <c r="AC218" s="54">
        <f t="shared" si="67"/>
        <v>1000000</v>
      </c>
      <c r="AD218" s="35">
        <v>1000000</v>
      </c>
      <c r="AE218" s="241">
        <f t="shared" si="63"/>
        <v>0</v>
      </c>
      <c r="AF218" s="254">
        <v>900000</v>
      </c>
      <c r="AG218" s="254">
        <f t="shared" si="64"/>
        <v>100000</v>
      </c>
      <c r="AI218" s="202"/>
      <c r="AJ218" s="208">
        <v>1</v>
      </c>
      <c r="AK218" s="202"/>
      <c r="AL218" s="208">
        <f t="shared" si="68"/>
        <v>1</v>
      </c>
    </row>
    <row r="219" spans="1:38" s="33" customFormat="1" ht="50.1" customHeight="1" x14ac:dyDescent="0.25">
      <c r="A219" s="12">
        <v>1</v>
      </c>
      <c r="B219" s="3">
        <v>1</v>
      </c>
      <c r="C219" s="3">
        <v>1</v>
      </c>
      <c r="D219" s="3">
        <v>1</v>
      </c>
      <c r="E219" s="223" t="s">
        <v>1255</v>
      </c>
      <c r="F219" s="1" t="s">
        <v>98</v>
      </c>
      <c r="G219" s="67" t="s">
        <v>770</v>
      </c>
      <c r="H219" s="15" t="s">
        <v>1435</v>
      </c>
      <c r="I219" s="1" t="s">
        <v>32</v>
      </c>
      <c r="J219" s="1" t="s">
        <v>38</v>
      </c>
      <c r="K219" s="8" t="s">
        <v>771</v>
      </c>
      <c r="L219" s="65" t="s">
        <v>772</v>
      </c>
      <c r="M219" s="1" t="s">
        <v>50</v>
      </c>
      <c r="N219" s="65" t="s">
        <v>63</v>
      </c>
      <c r="O219" s="3">
        <v>15</v>
      </c>
      <c r="P219" s="3">
        <v>40</v>
      </c>
      <c r="Q219" s="3">
        <v>10</v>
      </c>
      <c r="R219" s="3" t="s">
        <v>298</v>
      </c>
      <c r="S219" s="100">
        <v>300000</v>
      </c>
      <c r="T219" s="100">
        <v>300000</v>
      </c>
      <c r="U219" s="100">
        <v>300000</v>
      </c>
      <c r="V219" s="100">
        <v>300000</v>
      </c>
      <c r="W219" s="54">
        <v>300000</v>
      </c>
      <c r="X219" s="100"/>
      <c r="Y219" s="100">
        <f t="shared" si="66"/>
        <v>300000</v>
      </c>
      <c r="Z219" s="54">
        <v>300000</v>
      </c>
      <c r="AA219" s="54"/>
      <c r="AB219" s="241">
        <v>-300000</v>
      </c>
      <c r="AC219" s="54">
        <f t="shared" si="67"/>
        <v>0</v>
      </c>
      <c r="AD219" s="35">
        <v>0</v>
      </c>
      <c r="AE219" s="241">
        <f t="shared" si="63"/>
        <v>0</v>
      </c>
      <c r="AF219" s="254">
        <v>0</v>
      </c>
      <c r="AG219" s="254">
        <f t="shared" si="64"/>
        <v>0</v>
      </c>
      <c r="AH219" s="202"/>
      <c r="AI219" s="202"/>
      <c r="AK219" s="208">
        <v>1</v>
      </c>
      <c r="AL219" s="208">
        <f>SUM(AH219:AK219)</f>
        <v>1</v>
      </c>
    </row>
    <row r="220" spans="1:38" s="33" customFormat="1" ht="50.1" customHeight="1" x14ac:dyDescent="0.25">
      <c r="A220" s="12">
        <v>1</v>
      </c>
      <c r="B220" s="3">
        <v>1</v>
      </c>
      <c r="C220" s="3">
        <v>1</v>
      </c>
      <c r="D220" s="3">
        <v>1</v>
      </c>
      <c r="E220" s="223" t="s">
        <v>1256</v>
      </c>
      <c r="F220" s="1" t="s">
        <v>98</v>
      </c>
      <c r="G220" s="67" t="s">
        <v>773</v>
      </c>
      <c r="H220" s="15" t="s">
        <v>774</v>
      </c>
      <c r="I220" s="1" t="s">
        <v>32</v>
      </c>
      <c r="J220" s="1" t="s">
        <v>38</v>
      </c>
      <c r="K220" s="8" t="s">
        <v>775</v>
      </c>
      <c r="L220" s="65" t="s">
        <v>776</v>
      </c>
      <c r="M220" s="1" t="s">
        <v>45</v>
      </c>
      <c r="N220" s="65" t="s">
        <v>63</v>
      </c>
      <c r="O220" s="3">
        <v>410</v>
      </c>
      <c r="P220" s="3">
        <v>400</v>
      </c>
      <c r="Q220" s="3" t="s">
        <v>96</v>
      </c>
      <c r="R220" s="3" t="s">
        <v>777</v>
      </c>
      <c r="S220" s="100">
        <v>619000</v>
      </c>
      <c r="T220" s="100">
        <v>300000</v>
      </c>
      <c r="U220" s="100">
        <v>300000</v>
      </c>
      <c r="V220" s="100">
        <v>300000</v>
      </c>
      <c r="W220" s="54">
        <v>300000</v>
      </c>
      <c r="X220" s="100"/>
      <c r="Y220" s="100">
        <f t="shared" si="66"/>
        <v>300000</v>
      </c>
      <c r="Z220" s="54">
        <v>300000</v>
      </c>
      <c r="AA220" s="54"/>
      <c r="AB220" s="241"/>
      <c r="AC220" s="54">
        <f t="shared" si="67"/>
        <v>300000</v>
      </c>
      <c r="AD220" s="35">
        <v>300000</v>
      </c>
      <c r="AE220" s="241">
        <f t="shared" si="63"/>
        <v>0</v>
      </c>
      <c r="AF220" s="254">
        <v>270000</v>
      </c>
      <c r="AG220" s="254">
        <f t="shared" si="64"/>
        <v>30000</v>
      </c>
      <c r="AH220" s="202"/>
      <c r="AI220" s="208">
        <v>1</v>
      </c>
      <c r="AK220" s="202"/>
      <c r="AL220" s="208">
        <f t="shared" si="68"/>
        <v>1</v>
      </c>
    </row>
    <row r="221" spans="1:38" s="33" customFormat="1" ht="50.1" customHeight="1" x14ac:dyDescent="0.25">
      <c r="A221" s="12">
        <v>1</v>
      </c>
      <c r="B221" s="3">
        <v>1</v>
      </c>
      <c r="C221" s="3">
        <v>1</v>
      </c>
      <c r="D221" s="3">
        <v>1</v>
      </c>
      <c r="E221" s="223" t="s">
        <v>1257</v>
      </c>
      <c r="F221" s="1" t="s">
        <v>98</v>
      </c>
      <c r="G221" s="65" t="s">
        <v>778</v>
      </c>
      <c r="H221" s="1" t="s">
        <v>1436</v>
      </c>
      <c r="I221" s="1" t="s">
        <v>32</v>
      </c>
      <c r="J221" s="1" t="s">
        <v>33</v>
      </c>
      <c r="K221" s="8" t="s">
        <v>779</v>
      </c>
      <c r="L221" s="65" t="s">
        <v>780</v>
      </c>
      <c r="M221" s="1" t="s">
        <v>47</v>
      </c>
      <c r="N221" s="65" t="s">
        <v>63</v>
      </c>
      <c r="O221" s="3">
        <v>75</v>
      </c>
      <c r="P221" s="3">
        <v>70</v>
      </c>
      <c r="Q221" s="3">
        <v>1</v>
      </c>
      <c r="R221" s="3" t="s">
        <v>209</v>
      </c>
      <c r="S221" s="100">
        <v>250000</v>
      </c>
      <c r="T221" s="100">
        <v>500000</v>
      </c>
      <c r="U221" s="100">
        <v>250000</v>
      </c>
      <c r="V221" s="100">
        <v>250000</v>
      </c>
      <c r="W221" s="54">
        <v>250000</v>
      </c>
      <c r="X221" s="100"/>
      <c r="Y221" s="100">
        <f t="shared" si="66"/>
        <v>250000</v>
      </c>
      <c r="Z221" s="54">
        <v>250000</v>
      </c>
      <c r="AA221" s="54"/>
      <c r="AB221" s="241"/>
      <c r="AC221" s="54">
        <f t="shared" si="67"/>
        <v>250000</v>
      </c>
      <c r="AD221" s="35">
        <v>250000</v>
      </c>
      <c r="AE221" s="241">
        <f t="shared" si="63"/>
        <v>0</v>
      </c>
      <c r="AF221" s="254">
        <v>225000</v>
      </c>
      <c r="AG221" s="254">
        <f t="shared" si="64"/>
        <v>25000</v>
      </c>
      <c r="AH221" s="202"/>
      <c r="AI221" s="208">
        <v>1</v>
      </c>
      <c r="AK221" s="202"/>
      <c r="AL221" s="208">
        <f t="shared" si="68"/>
        <v>1</v>
      </c>
    </row>
    <row r="222" spans="1:38" s="334" customFormat="1" ht="24.75" customHeight="1" x14ac:dyDescent="0.25">
      <c r="A222" s="12"/>
      <c r="B222" s="3">
        <v>1</v>
      </c>
      <c r="C222" s="3">
        <v>1</v>
      </c>
      <c r="D222" s="3">
        <v>0</v>
      </c>
      <c r="E222" s="229">
        <v>183</v>
      </c>
      <c r="F222" s="133"/>
      <c r="G222" s="133" t="s">
        <v>1474</v>
      </c>
      <c r="H222" s="133"/>
      <c r="I222" s="133"/>
      <c r="J222" s="133"/>
      <c r="K222" s="134"/>
      <c r="L222" s="133"/>
      <c r="M222" s="133"/>
      <c r="N222" s="133"/>
      <c r="O222" s="133"/>
      <c r="P222" s="133"/>
      <c r="Q222" s="133"/>
      <c r="R222" s="133"/>
      <c r="S222" s="135">
        <f>SUM(S208:S221)</f>
        <v>6243850</v>
      </c>
      <c r="T222" s="135">
        <f t="shared" ref="T222:AG222" si="69">SUM(T208:T221)</f>
        <v>5300000</v>
      </c>
      <c r="U222" s="135">
        <f t="shared" si="69"/>
        <v>4850000</v>
      </c>
      <c r="V222" s="135">
        <f t="shared" si="69"/>
        <v>4850000</v>
      </c>
      <c r="W222" s="136">
        <f t="shared" si="69"/>
        <v>4850000</v>
      </c>
      <c r="X222" s="135">
        <f t="shared" si="69"/>
        <v>0</v>
      </c>
      <c r="Y222" s="135">
        <f t="shared" si="69"/>
        <v>4850000</v>
      </c>
      <c r="Z222" s="136">
        <f t="shared" si="69"/>
        <v>4850000</v>
      </c>
      <c r="AA222" s="136">
        <f t="shared" si="69"/>
        <v>0</v>
      </c>
      <c r="AB222" s="136">
        <f t="shared" si="69"/>
        <v>-300000</v>
      </c>
      <c r="AC222" s="136">
        <f t="shared" si="69"/>
        <v>4550000</v>
      </c>
      <c r="AD222" s="136">
        <f t="shared" si="69"/>
        <v>4550000</v>
      </c>
      <c r="AE222" s="136">
        <f t="shared" si="69"/>
        <v>0</v>
      </c>
      <c r="AF222" s="136">
        <f t="shared" si="69"/>
        <v>4023750</v>
      </c>
      <c r="AG222" s="136">
        <f t="shared" si="69"/>
        <v>526250</v>
      </c>
      <c r="AH222" s="285"/>
      <c r="AI222" s="285"/>
      <c r="AJ222" s="286"/>
      <c r="AK222" s="285"/>
      <c r="AL222" s="286">
        <f t="shared" ref="AL222:AL266" si="70">SUM(AH222:AK222)</f>
        <v>0</v>
      </c>
    </row>
    <row r="223" spans="1:38" s="33" customFormat="1" ht="50.1" customHeight="1" x14ac:dyDescent="0.25">
      <c r="A223" s="12">
        <v>1</v>
      </c>
      <c r="B223" s="3">
        <v>1</v>
      </c>
      <c r="C223" s="3">
        <v>1</v>
      </c>
      <c r="D223" s="3">
        <v>1</v>
      </c>
      <c r="E223" s="223" t="s">
        <v>1258</v>
      </c>
      <c r="F223" s="1" t="s">
        <v>98</v>
      </c>
      <c r="G223" s="65" t="s">
        <v>785</v>
      </c>
      <c r="H223" s="1" t="s">
        <v>798</v>
      </c>
      <c r="I223" s="1" t="s">
        <v>31</v>
      </c>
      <c r="J223" s="1" t="s">
        <v>35</v>
      </c>
      <c r="K223" s="8" t="s">
        <v>786</v>
      </c>
      <c r="L223" s="65" t="s">
        <v>787</v>
      </c>
      <c r="M223" s="1" t="s">
        <v>53</v>
      </c>
      <c r="N223" s="65" t="s">
        <v>56</v>
      </c>
      <c r="O223" s="3">
        <v>600</v>
      </c>
      <c r="P223" s="3">
        <v>150</v>
      </c>
      <c r="Q223" s="3" t="s">
        <v>788</v>
      </c>
      <c r="R223" s="3" t="s">
        <v>788</v>
      </c>
      <c r="S223" s="100">
        <v>3000000</v>
      </c>
      <c r="T223" s="100">
        <v>3000000</v>
      </c>
      <c r="U223" s="100">
        <v>3000000</v>
      </c>
      <c r="V223" s="100">
        <v>3000000</v>
      </c>
      <c r="W223" s="54">
        <v>3000000</v>
      </c>
      <c r="X223" s="100"/>
      <c r="Y223" s="100">
        <f>SUM(W223:X223)</f>
        <v>3000000</v>
      </c>
      <c r="Z223" s="54">
        <v>3000000</v>
      </c>
      <c r="AA223" s="54"/>
      <c r="AB223" s="241"/>
      <c r="AC223" s="54">
        <f>SUM(Z223:AB223)</f>
        <v>3000000</v>
      </c>
      <c r="AD223" s="35">
        <v>1867693.65</v>
      </c>
      <c r="AE223" s="241">
        <f t="shared" si="63"/>
        <v>1132306.3500000001</v>
      </c>
      <c r="AF223" s="254">
        <v>1488403.5</v>
      </c>
      <c r="AG223" s="254">
        <f t="shared" si="64"/>
        <v>379290.14999999991</v>
      </c>
      <c r="AI223" s="208">
        <v>1</v>
      </c>
      <c r="AK223" s="202"/>
      <c r="AL223" s="208">
        <f>SUM(AI223:AK223)</f>
        <v>1</v>
      </c>
    </row>
    <row r="224" spans="1:38" s="334" customFormat="1" ht="26.25" customHeight="1" x14ac:dyDescent="0.25">
      <c r="A224" s="12"/>
      <c r="B224" s="3">
        <v>1</v>
      </c>
      <c r="C224" s="3">
        <v>1</v>
      </c>
      <c r="D224" s="3">
        <v>0</v>
      </c>
      <c r="E224" s="229">
        <v>184</v>
      </c>
      <c r="F224" s="133"/>
      <c r="G224" s="133" t="s">
        <v>56</v>
      </c>
      <c r="H224" s="133"/>
      <c r="I224" s="133"/>
      <c r="J224" s="133"/>
      <c r="K224" s="134"/>
      <c r="L224" s="133"/>
      <c r="M224" s="133"/>
      <c r="N224" s="133"/>
      <c r="O224" s="133"/>
      <c r="P224" s="133"/>
      <c r="Q224" s="133"/>
      <c r="R224" s="133"/>
      <c r="S224" s="135">
        <f t="shared" ref="S224:Z224" si="71">SUM(S223)</f>
        <v>3000000</v>
      </c>
      <c r="T224" s="135">
        <f t="shared" si="71"/>
        <v>3000000</v>
      </c>
      <c r="U224" s="135">
        <f t="shared" si="71"/>
        <v>3000000</v>
      </c>
      <c r="V224" s="135">
        <f t="shared" si="71"/>
        <v>3000000</v>
      </c>
      <c r="W224" s="136">
        <f t="shared" si="71"/>
        <v>3000000</v>
      </c>
      <c r="X224" s="135">
        <f t="shared" si="71"/>
        <v>0</v>
      </c>
      <c r="Y224" s="135">
        <f t="shared" si="71"/>
        <v>3000000</v>
      </c>
      <c r="Z224" s="136">
        <f t="shared" si="71"/>
        <v>3000000</v>
      </c>
      <c r="AA224" s="136">
        <f t="shared" ref="AA224:AG224" si="72">SUM(AA223)</f>
        <v>0</v>
      </c>
      <c r="AB224" s="405">
        <f t="shared" si="72"/>
        <v>0</v>
      </c>
      <c r="AC224" s="136">
        <f t="shared" si="72"/>
        <v>3000000</v>
      </c>
      <c r="AD224" s="136">
        <f t="shared" si="72"/>
        <v>1867693.65</v>
      </c>
      <c r="AE224" s="136">
        <f t="shared" si="72"/>
        <v>1132306.3500000001</v>
      </c>
      <c r="AF224" s="136">
        <f t="shared" si="72"/>
        <v>1488403.5</v>
      </c>
      <c r="AG224" s="136">
        <f t="shared" si="72"/>
        <v>379290.14999999991</v>
      </c>
      <c r="AH224" s="285"/>
      <c r="AI224" s="285"/>
      <c r="AJ224" s="286"/>
      <c r="AK224" s="285"/>
      <c r="AL224" s="286">
        <f t="shared" si="70"/>
        <v>0</v>
      </c>
    </row>
    <row r="225" spans="1:38" s="335" customFormat="1" ht="26.25" customHeight="1" x14ac:dyDescent="0.25">
      <c r="A225" s="12"/>
      <c r="B225" s="3">
        <v>1</v>
      </c>
      <c r="C225" s="3">
        <v>1</v>
      </c>
      <c r="D225" s="3">
        <v>0</v>
      </c>
      <c r="E225" s="229">
        <v>184</v>
      </c>
      <c r="F225" s="133"/>
      <c r="G225" s="133" t="s">
        <v>1484</v>
      </c>
      <c r="H225" s="133"/>
      <c r="I225" s="133"/>
      <c r="J225" s="133"/>
      <c r="K225" s="134"/>
      <c r="L225" s="133"/>
      <c r="M225" s="133"/>
      <c r="N225" s="133"/>
      <c r="O225" s="133"/>
      <c r="P225" s="133"/>
      <c r="Q225" s="133"/>
      <c r="R225" s="133"/>
      <c r="S225" s="135">
        <f t="shared" ref="S225:Z225" si="73">SUM(S224+S222+S207+S190+S165+S146+S123+S102)</f>
        <v>57208125</v>
      </c>
      <c r="T225" s="135">
        <f t="shared" si="73"/>
        <v>39855000</v>
      </c>
      <c r="U225" s="135">
        <f t="shared" si="73"/>
        <v>39441050</v>
      </c>
      <c r="V225" s="135">
        <f t="shared" si="73"/>
        <v>39435550</v>
      </c>
      <c r="W225" s="136">
        <f t="shared" si="73"/>
        <v>39435550</v>
      </c>
      <c r="X225" s="135">
        <f t="shared" si="73"/>
        <v>0</v>
      </c>
      <c r="Y225" s="135">
        <f t="shared" si="73"/>
        <v>39435550</v>
      </c>
      <c r="Z225" s="136">
        <f t="shared" si="73"/>
        <v>37615550</v>
      </c>
      <c r="AA225" s="136">
        <f t="shared" ref="AA225:AG225" si="74">SUM(AA224+AA222+AA207+AA190+AA165+AA146+AA123+AA102)</f>
        <v>0</v>
      </c>
      <c r="AB225" s="136">
        <f t="shared" si="74"/>
        <v>-4225000</v>
      </c>
      <c r="AC225" s="136">
        <f t="shared" si="74"/>
        <v>33390550</v>
      </c>
      <c r="AD225" s="136">
        <f t="shared" si="74"/>
        <v>31701944.890000001</v>
      </c>
      <c r="AE225" s="136">
        <f t="shared" si="74"/>
        <v>1688605.1100000003</v>
      </c>
      <c r="AF225" s="136">
        <f t="shared" si="74"/>
        <v>25266921.280000001</v>
      </c>
      <c r="AG225" s="136">
        <f t="shared" si="74"/>
        <v>6435023.6099999994</v>
      </c>
      <c r="AH225" s="289"/>
      <c r="AI225" s="289"/>
      <c r="AJ225" s="286"/>
      <c r="AK225" s="289"/>
      <c r="AL225" s="286">
        <f t="shared" si="70"/>
        <v>0</v>
      </c>
    </row>
    <row r="226" spans="1:38" s="33" customFormat="1" ht="50.1" customHeight="1" x14ac:dyDescent="0.25">
      <c r="A226" s="12">
        <v>1</v>
      </c>
      <c r="B226" s="3">
        <v>1</v>
      </c>
      <c r="C226" s="3">
        <v>1</v>
      </c>
      <c r="D226" s="3">
        <v>1</v>
      </c>
      <c r="E226" s="223" t="s">
        <v>1259</v>
      </c>
      <c r="F226" s="1" t="s">
        <v>99</v>
      </c>
      <c r="G226" s="65" t="s">
        <v>831</v>
      </c>
      <c r="H226" s="1" t="s">
        <v>832</v>
      </c>
      <c r="I226" s="1" t="s">
        <v>31</v>
      </c>
      <c r="J226" s="1" t="s">
        <v>36</v>
      </c>
      <c r="K226" s="8" t="s">
        <v>153</v>
      </c>
      <c r="L226" s="65" t="s">
        <v>833</v>
      </c>
      <c r="M226" s="1" t="s">
        <v>46</v>
      </c>
      <c r="N226" s="65" t="s">
        <v>77</v>
      </c>
      <c r="O226" s="3">
        <v>20</v>
      </c>
      <c r="P226" s="3">
        <v>1</v>
      </c>
      <c r="Q226" s="3" t="s">
        <v>93</v>
      </c>
      <c r="R226" s="3" t="s">
        <v>834</v>
      </c>
      <c r="S226" s="100">
        <v>200000</v>
      </c>
      <c r="T226" s="100">
        <v>250000</v>
      </c>
      <c r="U226" s="100">
        <v>200000</v>
      </c>
      <c r="V226" s="100">
        <v>200000</v>
      </c>
      <c r="W226" s="54">
        <v>200000</v>
      </c>
      <c r="X226" s="100"/>
      <c r="Y226" s="100">
        <f t="shared" ref="Y226:Y234" si="75">SUM(W226:X226)</f>
        <v>200000</v>
      </c>
      <c r="Z226" s="54">
        <v>200000</v>
      </c>
      <c r="AA226" s="54"/>
      <c r="AB226" s="241"/>
      <c r="AC226" s="54">
        <f t="shared" ref="AC226:AC234" si="76">SUM(Z226:AB226)</f>
        <v>200000</v>
      </c>
      <c r="AD226" s="35">
        <v>200000</v>
      </c>
      <c r="AE226" s="241">
        <f t="shared" si="63"/>
        <v>0</v>
      </c>
      <c r="AF226" s="254">
        <v>0</v>
      </c>
      <c r="AG226" s="254">
        <f t="shared" si="64"/>
        <v>200000</v>
      </c>
      <c r="AI226" s="208">
        <v>1</v>
      </c>
      <c r="AK226" s="202"/>
      <c r="AL226" s="208">
        <f>SUM(AI226:AK226)</f>
        <v>1</v>
      </c>
    </row>
    <row r="227" spans="1:38" ht="50.1" customHeight="1" x14ac:dyDescent="0.25">
      <c r="A227" s="12">
        <v>1</v>
      </c>
      <c r="B227" s="3">
        <v>1</v>
      </c>
      <c r="C227" s="3">
        <v>1</v>
      </c>
      <c r="D227" s="3">
        <v>1</v>
      </c>
      <c r="E227" s="223" t="s">
        <v>1260</v>
      </c>
      <c r="F227" s="1" t="s">
        <v>99</v>
      </c>
      <c r="G227" s="122" t="s">
        <v>835</v>
      </c>
      <c r="H227" s="1" t="s">
        <v>836</v>
      </c>
      <c r="I227" s="1" t="s">
        <v>29</v>
      </c>
      <c r="J227" s="1" t="s">
        <v>36</v>
      </c>
      <c r="K227" s="8" t="s">
        <v>837</v>
      </c>
      <c r="L227" s="70" t="s">
        <v>838</v>
      </c>
      <c r="M227" s="1" t="s">
        <v>47</v>
      </c>
      <c r="N227" s="65" t="s">
        <v>77</v>
      </c>
      <c r="O227" s="3">
        <v>1</v>
      </c>
      <c r="P227" s="3">
        <v>1</v>
      </c>
      <c r="Q227" s="3">
        <v>6</v>
      </c>
      <c r="R227" s="3" t="s">
        <v>839</v>
      </c>
      <c r="S227" s="100">
        <v>200000</v>
      </c>
      <c r="T227" s="100">
        <v>250000</v>
      </c>
      <c r="U227" s="100">
        <v>200000</v>
      </c>
      <c r="V227" s="100">
        <v>200000</v>
      </c>
      <c r="W227" s="54">
        <v>200000</v>
      </c>
      <c r="X227" s="100"/>
      <c r="Y227" s="100">
        <f t="shared" si="75"/>
        <v>200000</v>
      </c>
      <c r="Z227" s="54">
        <v>200000</v>
      </c>
      <c r="AA227" s="54"/>
      <c r="AB227" s="241"/>
      <c r="AC227" s="54">
        <f t="shared" si="76"/>
        <v>200000</v>
      </c>
      <c r="AD227" s="35">
        <v>200000</v>
      </c>
      <c r="AE227" s="241">
        <f t="shared" si="63"/>
        <v>0</v>
      </c>
      <c r="AF227" s="254">
        <v>180000</v>
      </c>
      <c r="AG227" s="254">
        <f t="shared" si="64"/>
        <v>20000</v>
      </c>
      <c r="AI227" s="208">
        <v>1</v>
      </c>
      <c r="AK227" s="208"/>
      <c r="AL227" s="208">
        <f>SUM(AI227:AK227)</f>
        <v>1</v>
      </c>
    </row>
    <row r="228" spans="1:38" ht="50.1" customHeight="1" x14ac:dyDescent="0.25">
      <c r="A228" s="12">
        <v>1</v>
      </c>
      <c r="B228" s="3">
        <v>1</v>
      </c>
      <c r="C228" s="3">
        <v>1</v>
      </c>
      <c r="D228" s="3">
        <v>1</v>
      </c>
      <c r="E228" s="223" t="s">
        <v>1261</v>
      </c>
      <c r="F228" s="1" t="s">
        <v>99</v>
      </c>
      <c r="G228" s="122" t="s">
        <v>840</v>
      </c>
      <c r="H228" s="1" t="s">
        <v>841</v>
      </c>
      <c r="I228" s="1" t="s">
        <v>31</v>
      </c>
      <c r="J228" s="1" t="s">
        <v>36</v>
      </c>
      <c r="K228" s="8" t="s">
        <v>842</v>
      </c>
      <c r="L228" s="70" t="s">
        <v>843</v>
      </c>
      <c r="M228" s="1" t="s">
        <v>46</v>
      </c>
      <c r="N228" s="65" t="s">
        <v>77</v>
      </c>
      <c r="O228" s="3">
        <v>1</v>
      </c>
      <c r="P228" s="3">
        <v>1</v>
      </c>
      <c r="Q228" s="3">
        <v>6</v>
      </c>
      <c r="R228" s="3" t="s">
        <v>839</v>
      </c>
      <c r="S228" s="100">
        <v>250000</v>
      </c>
      <c r="T228" s="100">
        <v>250000</v>
      </c>
      <c r="U228" s="100">
        <v>250000</v>
      </c>
      <c r="V228" s="100">
        <v>250000</v>
      </c>
      <c r="W228" s="54">
        <v>250000</v>
      </c>
      <c r="X228" s="100"/>
      <c r="Y228" s="100">
        <f t="shared" si="75"/>
        <v>250000</v>
      </c>
      <c r="Z228" s="54">
        <v>250000</v>
      </c>
      <c r="AA228" s="54"/>
      <c r="AB228" s="241"/>
      <c r="AC228" s="54">
        <f t="shared" si="76"/>
        <v>250000</v>
      </c>
      <c r="AD228" s="35">
        <v>250000</v>
      </c>
      <c r="AE228" s="241">
        <f t="shared" si="63"/>
        <v>0</v>
      </c>
      <c r="AF228" s="254">
        <v>0</v>
      </c>
      <c r="AG228" s="254">
        <f t="shared" si="64"/>
        <v>250000</v>
      </c>
      <c r="AH228" s="208">
        <v>1</v>
      </c>
      <c r="AI228" s="208"/>
      <c r="AK228" s="208"/>
      <c r="AL228" s="208">
        <f t="shared" ref="AL228:AL262" si="77">SUM(AH228:AK228)</f>
        <v>1</v>
      </c>
    </row>
    <row r="229" spans="1:38" ht="50.1" customHeight="1" x14ac:dyDescent="0.25">
      <c r="A229" s="12">
        <v>1</v>
      </c>
      <c r="B229" s="3">
        <v>1</v>
      </c>
      <c r="C229" s="3">
        <v>1</v>
      </c>
      <c r="D229" s="3">
        <v>1</v>
      </c>
      <c r="E229" s="223" t="s">
        <v>1262</v>
      </c>
      <c r="F229" s="1" t="s">
        <v>99</v>
      </c>
      <c r="G229" s="122" t="s">
        <v>844</v>
      </c>
      <c r="H229" s="1" t="s">
        <v>1437</v>
      </c>
      <c r="I229" s="1" t="s">
        <v>29</v>
      </c>
      <c r="J229" s="1" t="s">
        <v>36</v>
      </c>
      <c r="K229" s="8" t="s">
        <v>845</v>
      </c>
      <c r="L229" s="70" t="s">
        <v>846</v>
      </c>
      <c r="M229" s="1" t="s">
        <v>45</v>
      </c>
      <c r="N229" s="65" t="s">
        <v>77</v>
      </c>
      <c r="O229" s="3">
        <v>5</v>
      </c>
      <c r="P229" s="3">
        <v>5</v>
      </c>
      <c r="Q229" s="3">
        <v>6</v>
      </c>
      <c r="R229" s="3" t="s">
        <v>839</v>
      </c>
      <c r="S229" s="100">
        <v>250000</v>
      </c>
      <c r="T229" s="100">
        <v>250000</v>
      </c>
      <c r="U229" s="100">
        <v>250000</v>
      </c>
      <c r="V229" s="100">
        <v>250000</v>
      </c>
      <c r="W229" s="54">
        <v>250000</v>
      </c>
      <c r="X229" s="100"/>
      <c r="Y229" s="100">
        <f t="shared" si="75"/>
        <v>250000</v>
      </c>
      <c r="Z229" s="54">
        <v>250000</v>
      </c>
      <c r="AA229" s="54"/>
      <c r="AB229" s="241"/>
      <c r="AC229" s="54">
        <f t="shared" si="76"/>
        <v>250000</v>
      </c>
      <c r="AD229" s="35">
        <v>250000</v>
      </c>
      <c r="AE229" s="241">
        <f t="shared" si="63"/>
        <v>0</v>
      </c>
      <c r="AF229" s="254">
        <v>250000</v>
      </c>
      <c r="AG229" s="254">
        <f t="shared" si="64"/>
        <v>0</v>
      </c>
      <c r="AI229" s="208">
        <v>1</v>
      </c>
      <c r="AK229" s="208"/>
      <c r="AL229" s="208">
        <f>SUM(AI229:AK229)</f>
        <v>1</v>
      </c>
    </row>
    <row r="230" spans="1:38" ht="50.1" customHeight="1" x14ac:dyDescent="0.25">
      <c r="A230" s="12">
        <v>1</v>
      </c>
      <c r="B230" s="3">
        <v>1</v>
      </c>
      <c r="C230" s="3">
        <v>1</v>
      </c>
      <c r="D230" s="3">
        <v>1</v>
      </c>
      <c r="E230" s="223" t="s">
        <v>1263</v>
      </c>
      <c r="F230" s="1" t="s">
        <v>99</v>
      </c>
      <c r="G230" s="122" t="s">
        <v>847</v>
      </c>
      <c r="H230" s="1" t="s">
        <v>848</v>
      </c>
      <c r="I230" s="1" t="s">
        <v>29</v>
      </c>
      <c r="J230" s="1" t="s">
        <v>36</v>
      </c>
      <c r="K230" s="8" t="s">
        <v>849</v>
      </c>
      <c r="L230" s="70" t="s">
        <v>850</v>
      </c>
      <c r="M230" s="1" t="s">
        <v>45</v>
      </c>
      <c r="N230" s="65" t="s">
        <v>77</v>
      </c>
      <c r="O230" s="3">
        <v>1</v>
      </c>
      <c r="P230" s="3">
        <v>1</v>
      </c>
      <c r="Q230" s="3">
        <v>6</v>
      </c>
      <c r="R230" s="3" t="s">
        <v>839</v>
      </c>
      <c r="S230" s="100">
        <v>250000</v>
      </c>
      <c r="T230" s="100">
        <v>250000</v>
      </c>
      <c r="U230" s="100">
        <v>250000</v>
      </c>
      <c r="V230" s="100">
        <v>250000</v>
      </c>
      <c r="W230" s="54">
        <v>250000</v>
      </c>
      <c r="X230" s="100"/>
      <c r="Y230" s="100">
        <f t="shared" si="75"/>
        <v>250000</v>
      </c>
      <c r="Z230" s="54">
        <v>250000</v>
      </c>
      <c r="AA230" s="54"/>
      <c r="AB230" s="241"/>
      <c r="AC230" s="54">
        <f t="shared" si="76"/>
        <v>250000</v>
      </c>
      <c r="AD230" s="35">
        <v>250000</v>
      </c>
      <c r="AE230" s="241">
        <f t="shared" si="63"/>
        <v>0</v>
      </c>
      <c r="AF230" s="254">
        <v>225000</v>
      </c>
      <c r="AG230" s="254">
        <f t="shared" si="64"/>
        <v>25000</v>
      </c>
      <c r="AI230" s="208">
        <v>1</v>
      </c>
      <c r="AK230" s="208"/>
      <c r="AL230" s="208">
        <f>SUM(AI230:AK230)</f>
        <v>1</v>
      </c>
    </row>
    <row r="231" spans="1:38" ht="50.1" customHeight="1" x14ac:dyDescent="0.25">
      <c r="A231" s="12">
        <v>1</v>
      </c>
      <c r="B231" s="3">
        <v>1</v>
      </c>
      <c r="C231" s="3">
        <v>1</v>
      </c>
      <c r="D231" s="3">
        <v>1</v>
      </c>
      <c r="E231" s="223" t="s">
        <v>1264</v>
      </c>
      <c r="F231" s="1" t="s">
        <v>99</v>
      </c>
      <c r="G231" s="122" t="s">
        <v>851</v>
      </c>
      <c r="H231" s="1" t="s">
        <v>852</v>
      </c>
      <c r="I231" s="1" t="s">
        <v>29</v>
      </c>
      <c r="J231" s="1" t="s">
        <v>33</v>
      </c>
      <c r="K231" s="8" t="s">
        <v>853</v>
      </c>
      <c r="L231" s="76" t="s">
        <v>854</v>
      </c>
      <c r="M231" s="1" t="s">
        <v>47</v>
      </c>
      <c r="N231" s="65" t="s">
        <v>77</v>
      </c>
      <c r="O231" s="3">
        <v>100</v>
      </c>
      <c r="P231" s="3" t="s">
        <v>107</v>
      </c>
      <c r="Q231" s="3">
        <v>6</v>
      </c>
      <c r="R231" s="3" t="s">
        <v>197</v>
      </c>
      <c r="S231" s="100">
        <v>1000000</v>
      </c>
      <c r="T231" s="100">
        <v>1000000</v>
      </c>
      <c r="U231" s="100">
        <v>1000000</v>
      </c>
      <c r="V231" s="100">
        <v>1000000</v>
      </c>
      <c r="W231" s="54">
        <v>1000000</v>
      </c>
      <c r="X231" s="100"/>
      <c r="Y231" s="100">
        <f t="shared" si="75"/>
        <v>1000000</v>
      </c>
      <c r="Z231" s="54">
        <v>1000000</v>
      </c>
      <c r="AA231" s="54"/>
      <c r="AB231" s="241">
        <v>-1000000</v>
      </c>
      <c r="AC231" s="54">
        <f t="shared" si="76"/>
        <v>0</v>
      </c>
      <c r="AD231" s="35">
        <v>0</v>
      </c>
      <c r="AE231" s="241">
        <f t="shared" si="63"/>
        <v>0</v>
      </c>
      <c r="AF231" s="254">
        <v>0</v>
      </c>
      <c r="AG231" s="254">
        <f t="shared" si="64"/>
        <v>0</v>
      </c>
      <c r="AH231" s="208"/>
      <c r="AI231" s="208"/>
      <c r="AK231" s="208">
        <v>1</v>
      </c>
      <c r="AL231" s="208">
        <f>SUM(AH231:AK231)</f>
        <v>1</v>
      </c>
    </row>
    <row r="232" spans="1:38" ht="50.1" customHeight="1" x14ac:dyDescent="0.25">
      <c r="A232" s="12">
        <v>1</v>
      </c>
      <c r="B232" s="3">
        <v>1</v>
      </c>
      <c r="C232" s="3">
        <v>1</v>
      </c>
      <c r="D232" s="3">
        <v>1</v>
      </c>
      <c r="E232" s="223" t="s">
        <v>1265</v>
      </c>
      <c r="F232" s="1" t="s">
        <v>99</v>
      </c>
      <c r="G232" s="122" t="s">
        <v>855</v>
      </c>
      <c r="H232" s="1" t="s">
        <v>856</v>
      </c>
      <c r="I232" s="1" t="s">
        <v>29</v>
      </c>
      <c r="J232" s="1" t="s">
        <v>34</v>
      </c>
      <c r="K232" s="8" t="s">
        <v>857</v>
      </c>
      <c r="L232" s="76" t="s">
        <v>858</v>
      </c>
      <c r="M232" s="1" t="s">
        <v>49</v>
      </c>
      <c r="N232" s="65" t="s">
        <v>77</v>
      </c>
      <c r="O232" s="3">
        <v>100</v>
      </c>
      <c r="P232" s="3">
        <v>5</v>
      </c>
      <c r="Q232" s="3">
        <v>6</v>
      </c>
      <c r="R232" s="3" t="s">
        <v>249</v>
      </c>
      <c r="S232" s="100">
        <v>100000</v>
      </c>
      <c r="T232" s="100">
        <v>100000</v>
      </c>
      <c r="U232" s="100">
        <v>100000</v>
      </c>
      <c r="V232" s="100">
        <v>100000</v>
      </c>
      <c r="W232" s="54">
        <v>100000</v>
      </c>
      <c r="X232" s="100"/>
      <c r="Y232" s="100">
        <f t="shared" si="75"/>
        <v>100000</v>
      </c>
      <c r="Z232" s="54">
        <v>100000</v>
      </c>
      <c r="AA232" s="54"/>
      <c r="AB232" s="241"/>
      <c r="AC232" s="54">
        <f t="shared" si="76"/>
        <v>100000</v>
      </c>
      <c r="AD232" s="35">
        <v>100000</v>
      </c>
      <c r="AE232" s="241">
        <f t="shared" si="63"/>
        <v>0</v>
      </c>
      <c r="AF232" s="254">
        <v>90000</v>
      </c>
      <c r="AG232" s="254">
        <f t="shared" si="64"/>
        <v>10000</v>
      </c>
      <c r="AI232" s="208">
        <v>1</v>
      </c>
      <c r="AK232" s="208"/>
      <c r="AL232" s="208">
        <f>SUM(AI232:AK232)</f>
        <v>1</v>
      </c>
    </row>
    <row r="233" spans="1:38" ht="50.1" customHeight="1" x14ac:dyDescent="0.25">
      <c r="A233" s="12">
        <v>1</v>
      </c>
      <c r="B233" s="3">
        <v>1</v>
      </c>
      <c r="C233" s="3">
        <v>1</v>
      </c>
      <c r="D233" s="3">
        <v>1</v>
      </c>
      <c r="E233" s="223" t="s">
        <v>1266</v>
      </c>
      <c r="F233" s="1" t="s">
        <v>99</v>
      </c>
      <c r="G233" s="122" t="s">
        <v>859</v>
      </c>
      <c r="H233" s="1" t="s">
        <v>860</v>
      </c>
      <c r="I233" s="1" t="s">
        <v>29</v>
      </c>
      <c r="J233" s="1" t="s">
        <v>36</v>
      </c>
      <c r="K233" s="8" t="s">
        <v>861</v>
      </c>
      <c r="L233" s="70" t="s">
        <v>862</v>
      </c>
      <c r="M233" s="1" t="s">
        <v>46</v>
      </c>
      <c r="N233" s="65" t="s">
        <v>77</v>
      </c>
      <c r="O233" s="3">
        <v>1</v>
      </c>
      <c r="P233" s="3">
        <v>1</v>
      </c>
      <c r="Q233" s="3">
        <v>6</v>
      </c>
      <c r="R233" s="3" t="s">
        <v>150</v>
      </c>
      <c r="S233" s="100">
        <v>250000</v>
      </c>
      <c r="T233" s="100">
        <v>250000</v>
      </c>
      <c r="U233" s="100">
        <v>250000</v>
      </c>
      <c r="V233" s="100">
        <v>250000</v>
      </c>
      <c r="W233" s="54">
        <v>250000</v>
      </c>
      <c r="X233" s="100"/>
      <c r="Y233" s="100">
        <f t="shared" si="75"/>
        <v>250000</v>
      </c>
      <c r="Z233" s="54">
        <v>250000</v>
      </c>
      <c r="AA233" s="54"/>
      <c r="AB233" s="241"/>
      <c r="AC233" s="54">
        <f t="shared" si="76"/>
        <v>250000</v>
      </c>
      <c r="AD233" s="35">
        <v>250000</v>
      </c>
      <c r="AE233" s="241">
        <f t="shared" si="63"/>
        <v>0</v>
      </c>
      <c r="AF233" s="254">
        <v>134254.51999999999</v>
      </c>
      <c r="AG233" s="254">
        <f t="shared" si="64"/>
        <v>115745.48000000001</v>
      </c>
      <c r="AH233" s="208">
        <v>1</v>
      </c>
      <c r="AI233" s="208"/>
      <c r="AK233" s="208"/>
      <c r="AL233" s="208">
        <f t="shared" si="77"/>
        <v>1</v>
      </c>
    </row>
    <row r="234" spans="1:38" ht="50.1" customHeight="1" x14ac:dyDescent="0.25">
      <c r="A234" s="12">
        <v>1</v>
      </c>
      <c r="B234" s="3">
        <v>1</v>
      </c>
      <c r="C234" s="3">
        <v>1</v>
      </c>
      <c r="D234" s="3">
        <v>1</v>
      </c>
      <c r="E234" s="223" t="s">
        <v>1267</v>
      </c>
      <c r="F234" s="1" t="s">
        <v>99</v>
      </c>
      <c r="G234" s="122" t="s">
        <v>863</v>
      </c>
      <c r="H234" s="1" t="s">
        <v>864</v>
      </c>
      <c r="I234" s="1" t="s">
        <v>29</v>
      </c>
      <c r="J234" s="1" t="s">
        <v>36</v>
      </c>
      <c r="K234" s="8" t="s">
        <v>861</v>
      </c>
      <c r="L234" s="70" t="s">
        <v>865</v>
      </c>
      <c r="M234" s="1" t="s">
        <v>46</v>
      </c>
      <c r="N234" s="65" t="s">
        <v>77</v>
      </c>
      <c r="O234" s="3">
        <v>1</v>
      </c>
      <c r="P234" s="3">
        <v>1</v>
      </c>
      <c r="Q234" s="3">
        <v>6</v>
      </c>
      <c r="R234" s="3" t="s">
        <v>249</v>
      </c>
      <c r="S234" s="100">
        <v>250000</v>
      </c>
      <c r="T234" s="100">
        <v>250000</v>
      </c>
      <c r="U234" s="100">
        <v>250000</v>
      </c>
      <c r="V234" s="100">
        <v>250000</v>
      </c>
      <c r="W234" s="54">
        <v>250000</v>
      </c>
      <c r="X234" s="100"/>
      <c r="Y234" s="100">
        <f t="shared" si="75"/>
        <v>250000</v>
      </c>
      <c r="Z234" s="54">
        <v>250000</v>
      </c>
      <c r="AA234" s="54"/>
      <c r="AB234" s="241"/>
      <c r="AC234" s="54">
        <f t="shared" si="76"/>
        <v>250000</v>
      </c>
      <c r="AD234" s="35">
        <v>250000</v>
      </c>
      <c r="AE234" s="241">
        <f t="shared" si="63"/>
        <v>0</v>
      </c>
      <c r="AF234" s="254">
        <v>0</v>
      </c>
      <c r="AG234" s="254">
        <f t="shared" si="64"/>
        <v>250000</v>
      </c>
      <c r="AH234" s="208">
        <v>1</v>
      </c>
      <c r="AI234" s="208"/>
      <c r="AK234" s="208"/>
      <c r="AL234" s="208">
        <f t="shared" si="77"/>
        <v>1</v>
      </c>
    </row>
    <row r="235" spans="1:38" s="334" customFormat="1" ht="30" customHeight="1" x14ac:dyDescent="0.25">
      <c r="A235" s="12"/>
      <c r="B235" s="3">
        <v>1</v>
      </c>
      <c r="C235" s="3">
        <v>1</v>
      </c>
      <c r="D235" s="3">
        <v>0</v>
      </c>
      <c r="E235" s="231">
        <v>193</v>
      </c>
      <c r="F235" s="328"/>
      <c r="G235" s="328" t="s">
        <v>1475</v>
      </c>
      <c r="H235" s="328"/>
      <c r="I235" s="328"/>
      <c r="J235" s="328"/>
      <c r="K235" s="142"/>
      <c r="L235" s="328"/>
      <c r="M235" s="328"/>
      <c r="N235" s="328"/>
      <c r="O235" s="328"/>
      <c r="P235" s="328"/>
      <c r="Q235" s="328"/>
      <c r="R235" s="328"/>
      <c r="S235" s="143">
        <f>SUM(S226:S234)</f>
        <v>2750000</v>
      </c>
      <c r="T235" s="143">
        <f t="shared" ref="T235:AG235" si="78">SUM(T226:T234)</f>
        <v>2850000</v>
      </c>
      <c r="U235" s="143">
        <f t="shared" si="78"/>
        <v>2750000</v>
      </c>
      <c r="V235" s="143">
        <f t="shared" si="78"/>
        <v>2750000</v>
      </c>
      <c r="W235" s="144">
        <f t="shared" si="78"/>
        <v>2750000</v>
      </c>
      <c r="X235" s="143">
        <f t="shared" si="78"/>
        <v>0</v>
      </c>
      <c r="Y235" s="143">
        <f t="shared" si="78"/>
        <v>2750000</v>
      </c>
      <c r="Z235" s="144">
        <f t="shared" si="78"/>
        <v>2750000</v>
      </c>
      <c r="AA235" s="144">
        <f t="shared" si="78"/>
        <v>0</v>
      </c>
      <c r="AB235" s="144">
        <f t="shared" si="78"/>
        <v>-1000000</v>
      </c>
      <c r="AC235" s="144">
        <f t="shared" si="78"/>
        <v>1750000</v>
      </c>
      <c r="AD235" s="144">
        <f t="shared" si="78"/>
        <v>1750000</v>
      </c>
      <c r="AE235" s="144">
        <f t="shared" si="78"/>
        <v>0</v>
      </c>
      <c r="AF235" s="144">
        <f t="shared" si="78"/>
        <v>879254.52</v>
      </c>
      <c r="AG235" s="144">
        <f t="shared" si="78"/>
        <v>870745.48</v>
      </c>
      <c r="AH235" s="285"/>
      <c r="AI235" s="285"/>
      <c r="AJ235" s="286"/>
      <c r="AK235" s="285"/>
      <c r="AL235" s="286">
        <f t="shared" si="70"/>
        <v>0</v>
      </c>
    </row>
    <row r="236" spans="1:38" ht="50.1" customHeight="1" x14ac:dyDescent="0.25">
      <c r="A236" s="12">
        <v>1</v>
      </c>
      <c r="B236" s="3">
        <v>1</v>
      </c>
      <c r="C236" s="3">
        <v>1</v>
      </c>
      <c r="D236" s="3">
        <v>1</v>
      </c>
      <c r="E236" s="223" t="s">
        <v>1268</v>
      </c>
      <c r="F236" s="1" t="s">
        <v>99</v>
      </c>
      <c r="G236" s="69" t="s">
        <v>1344</v>
      </c>
      <c r="H236" s="24" t="s">
        <v>1345</v>
      </c>
      <c r="I236" s="24" t="s">
        <v>32</v>
      </c>
      <c r="J236" s="24" t="s">
        <v>38</v>
      </c>
      <c r="K236" s="34" t="s">
        <v>799</v>
      </c>
      <c r="L236" s="69" t="s">
        <v>800</v>
      </c>
      <c r="M236" s="24" t="s">
        <v>50</v>
      </c>
      <c r="N236" s="69" t="s">
        <v>76</v>
      </c>
      <c r="O236" s="23">
        <v>15</v>
      </c>
      <c r="P236" s="23" t="s">
        <v>107</v>
      </c>
      <c r="Q236" s="23" t="s">
        <v>92</v>
      </c>
      <c r="R236" s="35" t="s">
        <v>562</v>
      </c>
      <c r="S236" s="35">
        <v>200000</v>
      </c>
      <c r="T236" s="35">
        <v>200000</v>
      </c>
      <c r="U236" s="35">
        <v>200000</v>
      </c>
      <c r="V236" s="35">
        <v>200000</v>
      </c>
      <c r="W236" s="58">
        <v>200000</v>
      </c>
      <c r="X236" s="35"/>
      <c r="Y236" s="100">
        <f t="shared" ref="Y236:Y246" si="79">SUM(W236:X236)</f>
        <v>200000</v>
      </c>
      <c r="Z236" s="58">
        <v>200000</v>
      </c>
      <c r="AA236" s="58"/>
      <c r="AB236" s="241"/>
      <c r="AC236" s="54">
        <f t="shared" ref="AC236:AC246" si="80">SUM(Z236:AB236)</f>
        <v>200000</v>
      </c>
      <c r="AD236" s="35">
        <v>200000</v>
      </c>
      <c r="AE236" s="241">
        <f t="shared" si="63"/>
        <v>0</v>
      </c>
      <c r="AF236" s="254">
        <v>180000</v>
      </c>
      <c r="AG236" s="254">
        <f t="shared" si="64"/>
        <v>20000</v>
      </c>
      <c r="AH236" s="208"/>
      <c r="AI236" s="208">
        <v>1</v>
      </c>
      <c r="AK236" s="208"/>
      <c r="AL236" s="208">
        <f t="shared" si="77"/>
        <v>1</v>
      </c>
    </row>
    <row r="237" spans="1:38" ht="50.1" customHeight="1" x14ac:dyDescent="0.25">
      <c r="A237" s="12">
        <v>1</v>
      </c>
      <c r="B237" s="3">
        <v>1</v>
      </c>
      <c r="C237" s="3">
        <v>1</v>
      </c>
      <c r="D237" s="3">
        <v>1</v>
      </c>
      <c r="E237" s="223" t="s">
        <v>1269</v>
      </c>
      <c r="F237" s="1" t="s">
        <v>99</v>
      </c>
      <c r="G237" s="69" t="s">
        <v>802</v>
      </c>
      <c r="H237" s="24" t="s">
        <v>803</v>
      </c>
      <c r="I237" s="24" t="s">
        <v>32</v>
      </c>
      <c r="J237" s="24" t="s">
        <v>38</v>
      </c>
      <c r="K237" s="34" t="s">
        <v>804</v>
      </c>
      <c r="L237" s="69" t="s">
        <v>805</v>
      </c>
      <c r="M237" s="24" t="s">
        <v>51</v>
      </c>
      <c r="N237" s="69" t="s">
        <v>76</v>
      </c>
      <c r="O237" s="23">
        <v>15</v>
      </c>
      <c r="P237" s="23">
        <v>1</v>
      </c>
      <c r="Q237" s="23">
        <v>1</v>
      </c>
      <c r="R237" s="35" t="s">
        <v>209</v>
      </c>
      <c r="S237" s="35">
        <v>200000</v>
      </c>
      <c r="T237" s="35">
        <v>200000</v>
      </c>
      <c r="U237" s="35">
        <v>200000</v>
      </c>
      <c r="V237" s="35">
        <v>200000</v>
      </c>
      <c r="W237" s="58">
        <v>200000</v>
      </c>
      <c r="X237" s="35"/>
      <c r="Y237" s="100">
        <f t="shared" si="79"/>
        <v>200000</v>
      </c>
      <c r="Z237" s="58">
        <v>200000</v>
      </c>
      <c r="AA237" s="58"/>
      <c r="AB237" s="241"/>
      <c r="AC237" s="54">
        <f t="shared" si="80"/>
        <v>200000</v>
      </c>
      <c r="AD237" s="35">
        <v>200000</v>
      </c>
      <c r="AE237" s="241">
        <f t="shared" si="63"/>
        <v>0</v>
      </c>
      <c r="AF237" s="254">
        <v>180000</v>
      </c>
      <c r="AG237" s="254">
        <f t="shared" si="64"/>
        <v>20000</v>
      </c>
      <c r="AH237" s="208"/>
      <c r="AI237" s="208">
        <v>1</v>
      </c>
      <c r="AK237" s="208"/>
      <c r="AL237" s="208">
        <f t="shared" si="77"/>
        <v>1</v>
      </c>
    </row>
    <row r="238" spans="1:38" ht="50.1" customHeight="1" x14ac:dyDescent="0.25">
      <c r="A238" s="12">
        <v>1</v>
      </c>
      <c r="B238" s="3">
        <v>1</v>
      </c>
      <c r="C238" s="3">
        <v>1</v>
      </c>
      <c r="D238" s="3">
        <v>1</v>
      </c>
      <c r="E238" s="223" t="s">
        <v>1270</v>
      </c>
      <c r="F238" s="1" t="s">
        <v>99</v>
      </c>
      <c r="G238" s="69" t="s">
        <v>1346</v>
      </c>
      <c r="H238" s="24" t="s">
        <v>1347</v>
      </c>
      <c r="I238" s="24" t="s">
        <v>29</v>
      </c>
      <c r="J238" s="24" t="s">
        <v>38</v>
      </c>
      <c r="K238" s="34" t="s">
        <v>806</v>
      </c>
      <c r="L238" s="69" t="s">
        <v>807</v>
      </c>
      <c r="M238" s="24" t="s">
        <v>51</v>
      </c>
      <c r="N238" s="69" t="s">
        <v>76</v>
      </c>
      <c r="O238" s="23">
        <v>30</v>
      </c>
      <c r="P238" s="23" t="s">
        <v>107</v>
      </c>
      <c r="Q238" s="23" t="s">
        <v>92</v>
      </c>
      <c r="R238" s="35" t="s">
        <v>167</v>
      </c>
      <c r="S238" s="35">
        <v>200000</v>
      </c>
      <c r="T238" s="35">
        <v>200000</v>
      </c>
      <c r="U238" s="35">
        <v>200000</v>
      </c>
      <c r="V238" s="35">
        <v>200000</v>
      </c>
      <c r="W238" s="58">
        <v>200000</v>
      </c>
      <c r="X238" s="35"/>
      <c r="Y238" s="100">
        <f t="shared" si="79"/>
        <v>200000</v>
      </c>
      <c r="Z238" s="58">
        <v>200000</v>
      </c>
      <c r="AA238" s="58"/>
      <c r="AB238" s="241"/>
      <c r="AC238" s="54">
        <f t="shared" si="80"/>
        <v>200000</v>
      </c>
      <c r="AD238" s="35">
        <v>200000</v>
      </c>
      <c r="AE238" s="241">
        <f t="shared" si="63"/>
        <v>0</v>
      </c>
      <c r="AF238" s="254">
        <v>200000</v>
      </c>
      <c r="AG238" s="254">
        <f t="shared" si="64"/>
        <v>0</v>
      </c>
      <c r="AH238" s="208"/>
      <c r="AI238" s="208">
        <v>1</v>
      </c>
      <c r="AK238" s="208"/>
      <c r="AL238" s="208">
        <f t="shared" si="77"/>
        <v>1</v>
      </c>
    </row>
    <row r="239" spans="1:38" ht="50.1" customHeight="1" x14ac:dyDescent="0.25">
      <c r="A239" s="12">
        <v>1</v>
      </c>
      <c r="B239" s="3">
        <v>1</v>
      </c>
      <c r="C239" s="3">
        <v>1</v>
      </c>
      <c r="D239" s="3">
        <v>1</v>
      </c>
      <c r="E239" s="223" t="s">
        <v>1271</v>
      </c>
      <c r="F239" s="1" t="s">
        <v>99</v>
      </c>
      <c r="G239" s="69" t="s">
        <v>808</v>
      </c>
      <c r="H239" s="24" t="s">
        <v>809</v>
      </c>
      <c r="I239" s="24" t="s">
        <v>29</v>
      </c>
      <c r="J239" s="24" t="s">
        <v>36</v>
      </c>
      <c r="K239" s="34" t="s">
        <v>810</v>
      </c>
      <c r="L239" s="69" t="s">
        <v>811</v>
      </c>
      <c r="M239" s="24" t="s">
        <v>47</v>
      </c>
      <c r="N239" s="69" t="s">
        <v>76</v>
      </c>
      <c r="O239" s="36">
        <v>2</v>
      </c>
      <c r="P239" s="23" t="s">
        <v>107</v>
      </c>
      <c r="Q239" s="23" t="s">
        <v>92</v>
      </c>
      <c r="R239" s="35" t="s">
        <v>562</v>
      </c>
      <c r="S239" s="35">
        <v>100000</v>
      </c>
      <c r="T239" s="35">
        <v>100000</v>
      </c>
      <c r="U239" s="35">
        <v>100000</v>
      </c>
      <c r="V239" s="35">
        <v>100000</v>
      </c>
      <c r="W239" s="58">
        <v>100000</v>
      </c>
      <c r="X239" s="35"/>
      <c r="Y239" s="100">
        <f t="shared" si="79"/>
        <v>100000</v>
      </c>
      <c r="Z239" s="58">
        <v>100000</v>
      </c>
      <c r="AA239" s="58"/>
      <c r="AB239" s="241"/>
      <c r="AC239" s="54">
        <f t="shared" si="80"/>
        <v>100000</v>
      </c>
      <c r="AD239" s="35">
        <v>99153.95</v>
      </c>
      <c r="AE239" s="241">
        <f t="shared" si="63"/>
        <v>846.05000000000291</v>
      </c>
      <c r="AF239" s="254">
        <v>90000</v>
      </c>
      <c r="AG239" s="254">
        <f t="shared" si="64"/>
        <v>9153.9499999999971</v>
      </c>
      <c r="AI239" s="208">
        <v>1</v>
      </c>
      <c r="AK239" s="208"/>
      <c r="AL239" s="208">
        <f>SUM(AI239:AK239)</f>
        <v>1</v>
      </c>
    </row>
    <row r="240" spans="1:38" ht="50.1" customHeight="1" x14ac:dyDescent="0.25">
      <c r="A240" s="12">
        <v>1</v>
      </c>
      <c r="B240" s="3">
        <v>1</v>
      </c>
      <c r="C240" s="3">
        <v>1</v>
      </c>
      <c r="D240" s="3">
        <v>1</v>
      </c>
      <c r="E240" s="223" t="s">
        <v>1272</v>
      </c>
      <c r="F240" s="1" t="s">
        <v>99</v>
      </c>
      <c r="G240" s="69" t="s">
        <v>812</v>
      </c>
      <c r="H240" s="24" t="s">
        <v>813</v>
      </c>
      <c r="I240" s="24" t="s">
        <v>29</v>
      </c>
      <c r="J240" s="24" t="s">
        <v>42</v>
      </c>
      <c r="K240" s="34" t="s">
        <v>651</v>
      </c>
      <c r="L240" s="69" t="s">
        <v>1339</v>
      </c>
      <c r="M240" s="24" t="s">
        <v>51</v>
      </c>
      <c r="N240" s="69" t="s">
        <v>76</v>
      </c>
      <c r="O240" s="36">
        <v>50</v>
      </c>
      <c r="P240" s="3">
        <v>1</v>
      </c>
      <c r="Q240" s="23" t="s">
        <v>92</v>
      </c>
      <c r="R240" s="23" t="s">
        <v>167</v>
      </c>
      <c r="S240" s="35">
        <v>200000</v>
      </c>
      <c r="T240" s="35">
        <v>200000</v>
      </c>
      <c r="U240" s="35">
        <v>200000</v>
      </c>
      <c r="V240" s="35">
        <v>200000</v>
      </c>
      <c r="W240" s="58">
        <v>200000</v>
      </c>
      <c r="X240" s="35"/>
      <c r="Y240" s="100">
        <f t="shared" si="79"/>
        <v>200000</v>
      </c>
      <c r="Z240" s="58">
        <v>200000</v>
      </c>
      <c r="AA240" s="58"/>
      <c r="AB240" s="241"/>
      <c r="AC240" s="54">
        <f t="shared" si="80"/>
        <v>200000</v>
      </c>
      <c r="AD240" s="35">
        <v>200000</v>
      </c>
      <c r="AE240" s="241">
        <f t="shared" si="63"/>
        <v>0</v>
      </c>
      <c r="AF240" s="254">
        <v>180000</v>
      </c>
      <c r="AG240" s="254">
        <f t="shared" si="64"/>
        <v>20000</v>
      </c>
      <c r="AI240" s="208">
        <v>1</v>
      </c>
      <c r="AK240" s="208"/>
      <c r="AL240" s="208">
        <f>SUM(AI240:AK240)</f>
        <v>1</v>
      </c>
    </row>
    <row r="241" spans="1:38" ht="50.1" customHeight="1" x14ac:dyDescent="0.25">
      <c r="A241" s="12">
        <v>1</v>
      </c>
      <c r="B241" s="3">
        <v>1</v>
      </c>
      <c r="C241" s="3">
        <v>1</v>
      </c>
      <c r="D241" s="3">
        <v>1</v>
      </c>
      <c r="E241" s="223" t="s">
        <v>1273</v>
      </c>
      <c r="F241" s="1" t="s">
        <v>99</v>
      </c>
      <c r="G241" s="69" t="s">
        <v>1348</v>
      </c>
      <c r="H241" s="24" t="s">
        <v>1349</v>
      </c>
      <c r="I241" s="24" t="s">
        <v>29</v>
      </c>
      <c r="J241" s="24" t="s">
        <v>36</v>
      </c>
      <c r="K241" s="34" t="s">
        <v>814</v>
      </c>
      <c r="L241" s="69" t="s">
        <v>815</v>
      </c>
      <c r="M241" s="24" t="s">
        <v>50</v>
      </c>
      <c r="N241" s="69" t="s">
        <v>76</v>
      </c>
      <c r="O241" s="36">
        <v>50</v>
      </c>
      <c r="P241" s="3">
        <v>1</v>
      </c>
      <c r="Q241" s="23" t="s">
        <v>92</v>
      </c>
      <c r="R241" s="23" t="s">
        <v>816</v>
      </c>
      <c r="S241" s="35">
        <v>200000</v>
      </c>
      <c r="T241" s="35">
        <v>200000</v>
      </c>
      <c r="U241" s="35">
        <v>200000</v>
      </c>
      <c r="V241" s="35">
        <v>200000</v>
      </c>
      <c r="W241" s="58">
        <v>200000</v>
      </c>
      <c r="X241" s="35"/>
      <c r="Y241" s="100">
        <f t="shared" si="79"/>
        <v>200000</v>
      </c>
      <c r="Z241" s="58">
        <v>200000</v>
      </c>
      <c r="AA241" s="58"/>
      <c r="AB241" s="241"/>
      <c r="AC241" s="54">
        <f t="shared" si="80"/>
        <v>200000</v>
      </c>
      <c r="AD241" s="35">
        <v>200000</v>
      </c>
      <c r="AE241" s="241">
        <f t="shared" si="63"/>
        <v>0</v>
      </c>
      <c r="AF241" s="254">
        <v>180000</v>
      </c>
      <c r="AG241" s="254">
        <f t="shared" si="64"/>
        <v>20000</v>
      </c>
      <c r="AH241" s="208">
        <v>1</v>
      </c>
      <c r="AI241" s="208"/>
      <c r="AK241" s="208"/>
      <c r="AL241" s="208">
        <f t="shared" si="77"/>
        <v>1</v>
      </c>
    </row>
    <row r="242" spans="1:38" ht="50.1" customHeight="1" x14ac:dyDescent="0.25">
      <c r="A242" s="12">
        <v>1</v>
      </c>
      <c r="B242" s="3">
        <v>1</v>
      </c>
      <c r="C242" s="3">
        <v>1</v>
      </c>
      <c r="D242" s="3">
        <v>1</v>
      </c>
      <c r="E242" s="223" t="s">
        <v>1274</v>
      </c>
      <c r="F242" s="1" t="s">
        <v>99</v>
      </c>
      <c r="G242" s="69" t="s">
        <v>817</v>
      </c>
      <c r="H242" s="24" t="s">
        <v>818</v>
      </c>
      <c r="I242" s="24" t="s">
        <v>29</v>
      </c>
      <c r="J242" s="24" t="s">
        <v>42</v>
      </c>
      <c r="K242" s="34" t="s">
        <v>819</v>
      </c>
      <c r="L242" s="69" t="s">
        <v>820</v>
      </c>
      <c r="M242" s="24" t="s">
        <v>46</v>
      </c>
      <c r="N242" s="69" t="s">
        <v>76</v>
      </c>
      <c r="O242" s="36">
        <v>50</v>
      </c>
      <c r="P242" s="3">
        <v>1</v>
      </c>
      <c r="Q242" s="23" t="s">
        <v>92</v>
      </c>
      <c r="R242" s="23" t="s">
        <v>562</v>
      </c>
      <c r="S242" s="35">
        <v>127000</v>
      </c>
      <c r="T242" s="35">
        <v>127000</v>
      </c>
      <c r="U242" s="35">
        <v>127000</v>
      </c>
      <c r="V242" s="35">
        <v>127000</v>
      </c>
      <c r="W242" s="58">
        <v>127000</v>
      </c>
      <c r="X242" s="35"/>
      <c r="Y242" s="100">
        <f t="shared" si="79"/>
        <v>127000</v>
      </c>
      <c r="Z242" s="58">
        <v>127000</v>
      </c>
      <c r="AA242" s="58"/>
      <c r="AB242" s="241"/>
      <c r="AC242" s="54">
        <f t="shared" si="80"/>
        <v>127000</v>
      </c>
      <c r="AD242" s="35">
        <v>127000</v>
      </c>
      <c r="AE242" s="241">
        <f t="shared" si="63"/>
        <v>0</v>
      </c>
      <c r="AF242" s="254">
        <v>0</v>
      </c>
      <c r="AG242" s="254">
        <f t="shared" si="64"/>
        <v>127000</v>
      </c>
      <c r="AH242" s="208"/>
      <c r="AI242" s="208">
        <v>1</v>
      </c>
      <c r="AK242" s="208"/>
      <c r="AL242" s="208">
        <f t="shared" si="77"/>
        <v>1</v>
      </c>
    </row>
    <row r="243" spans="1:38" ht="50.1" customHeight="1" x14ac:dyDescent="0.25">
      <c r="A243" s="12">
        <v>1</v>
      </c>
      <c r="B243" s="3">
        <v>1</v>
      </c>
      <c r="C243" s="3">
        <v>1</v>
      </c>
      <c r="D243" s="3">
        <v>1</v>
      </c>
      <c r="E243" s="223" t="s">
        <v>1275</v>
      </c>
      <c r="F243" s="1" t="s">
        <v>99</v>
      </c>
      <c r="G243" s="69" t="s">
        <v>821</v>
      </c>
      <c r="H243" s="24" t="s">
        <v>822</v>
      </c>
      <c r="I243" s="24" t="s">
        <v>29</v>
      </c>
      <c r="J243" s="24" t="s">
        <v>42</v>
      </c>
      <c r="K243" s="37" t="s">
        <v>271</v>
      </c>
      <c r="L243" s="69" t="s">
        <v>823</v>
      </c>
      <c r="M243" s="24" t="s">
        <v>50</v>
      </c>
      <c r="N243" s="69" t="s">
        <v>76</v>
      </c>
      <c r="O243" s="36">
        <v>50</v>
      </c>
      <c r="P243" s="3">
        <v>1</v>
      </c>
      <c r="Q243" s="23" t="s">
        <v>92</v>
      </c>
      <c r="R243" s="23" t="s">
        <v>167</v>
      </c>
      <c r="S243" s="35">
        <v>200000</v>
      </c>
      <c r="T243" s="35">
        <v>200000</v>
      </c>
      <c r="U243" s="35">
        <v>200000</v>
      </c>
      <c r="V243" s="35">
        <v>200000</v>
      </c>
      <c r="W243" s="58">
        <v>200000</v>
      </c>
      <c r="X243" s="35"/>
      <c r="Y243" s="100">
        <f t="shared" si="79"/>
        <v>200000</v>
      </c>
      <c r="Z243" s="58">
        <v>200000</v>
      </c>
      <c r="AA243" s="58"/>
      <c r="AB243" s="241"/>
      <c r="AC243" s="54">
        <f t="shared" si="80"/>
        <v>200000</v>
      </c>
      <c r="AD243" s="35">
        <v>200000</v>
      </c>
      <c r="AE243" s="241">
        <f t="shared" si="63"/>
        <v>0</v>
      </c>
      <c r="AF243" s="254">
        <v>180000</v>
      </c>
      <c r="AG243" s="254">
        <f t="shared" si="64"/>
        <v>20000</v>
      </c>
      <c r="AI243" s="208">
        <v>1</v>
      </c>
      <c r="AK243" s="208"/>
      <c r="AL243" s="208">
        <f>SUM(AI243:AK243)</f>
        <v>1</v>
      </c>
    </row>
    <row r="244" spans="1:38" ht="50.1" customHeight="1" x14ac:dyDescent="0.25">
      <c r="A244" s="12">
        <v>1</v>
      </c>
      <c r="B244" s="3">
        <v>1</v>
      </c>
      <c r="C244" s="3">
        <v>1</v>
      </c>
      <c r="D244" s="3">
        <v>1</v>
      </c>
      <c r="E244" s="223" t="s">
        <v>1276</v>
      </c>
      <c r="F244" s="1" t="s">
        <v>99</v>
      </c>
      <c r="G244" s="69" t="s">
        <v>824</v>
      </c>
      <c r="H244" s="24" t="s">
        <v>825</v>
      </c>
      <c r="I244" s="24" t="s">
        <v>29</v>
      </c>
      <c r="J244" s="24" t="s">
        <v>42</v>
      </c>
      <c r="K244" s="34" t="s">
        <v>651</v>
      </c>
      <c r="L244" s="69" t="s">
        <v>826</v>
      </c>
      <c r="M244" s="24" t="s">
        <v>51</v>
      </c>
      <c r="N244" s="69" t="s">
        <v>76</v>
      </c>
      <c r="O244" s="36">
        <v>50</v>
      </c>
      <c r="P244" s="3">
        <v>1</v>
      </c>
      <c r="Q244" s="23" t="s">
        <v>92</v>
      </c>
      <c r="R244" s="23" t="s">
        <v>167</v>
      </c>
      <c r="S244" s="35">
        <v>144000</v>
      </c>
      <c r="T244" s="35">
        <v>144000</v>
      </c>
      <c r="U244" s="35">
        <v>144000</v>
      </c>
      <c r="V244" s="35">
        <v>144000</v>
      </c>
      <c r="W244" s="58">
        <v>144000</v>
      </c>
      <c r="X244" s="35"/>
      <c r="Y244" s="100">
        <f t="shared" si="79"/>
        <v>144000</v>
      </c>
      <c r="Z244" s="58">
        <v>144000</v>
      </c>
      <c r="AA244" s="58"/>
      <c r="AB244" s="241"/>
      <c r="AC244" s="54">
        <f t="shared" si="80"/>
        <v>144000</v>
      </c>
      <c r="AD244" s="35">
        <v>144000</v>
      </c>
      <c r="AE244" s="241">
        <f t="shared" si="63"/>
        <v>0</v>
      </c>
      <c r="AF244" s="254">
        <v>129600</v>
      </c>
      <c r="AG244" s="254">
        <f t="shared" si="64"/>
        <v>14400</v>
      </c>
      <c r="AI244" s="208">
        <v>1</v>
      </c>
      <c r="AK244" s="208"/>
      <c r="AL244" s="208">
        <f>SUM(AI244:AK244)</f>
        <v>1</v>
      </c>
    </row>
    <row r="245" spans="1:38" ht="50.1" customHeight="1" x14ac:dyDescent="0.25">
      <c r="A245" s="12">
        <v>1</v>
      </c>
      <c r="B245" s="3">
        <v>1</v>
      </c>
      <c r="C245" s="3">
        <v>1</v>
      </c>
      <c r="D245" s="3">
        <v>1</v>
      </c>
      <c r="E245" s="223" t="s">
        <v>1277</v>
      </c>
      <c r="F245" s="1" t="s">
        <v>99</v>
      </c>
      <c r="G245" s="69" t="s">
        <v>1350</v>
      </c>
      <c r="H245" s="24" t="s">
        <v>1351</v>
      </c>
      <c r="I245" s="24" t="s">
        <v>29</v>
      </c>
      <c r="J245" s="24" t="s">
        <v>42</v>
      </c>
      <c r="K245" s="34" t="s">
        <v>651</v>
      </c>
      <c r="L245" s="69" t="s">
        <v>827</v>
      </c>
      <c r="M245" s="24" t="s">
        <v>47</v>
      </c>
      <c r="N245" s="69" t="s">
        <v>76</v>
      </c>
      <c r="O245" s="36">
        <v>50</v>
      </c>
      <c r="P245" s="3">
        <v>1</v>
      </c>
      <c r="Q245" s="23" t="s">
        <v>92</v>
      </c>
      <c r="R245" s="23" t="s">
        <v>828</v>
      </c>
      <c r="S245" s="35">
        <v>200000</v>
      </c>
      <c r="T245" s="35">
        <v>200000</v>
      </c>
      <c r="U245" s="35">
        <v>200000</v>
      </c>
      <c r="V245" s="35">
        <v>200000</v>
      </c>
      <c r="W245" s="58">
        <v>200000</v>
      </c>
      <c r="X245" s="35"/>
      <c r="Y245" s="100">
        <f t="shared" si="79"/>
        <v>200000</v>
      </c>
      <c r="Z245" s="58">
        <v>200000</v>
      </c>
      <c r="AA245" s="58"/>
      <c r="AB245" s="241"/>
      <c r="AC245" s="54">
        <f t="shared" si="80"/>
        <v>200000</v>
      </c>
      <c r="AD245" s="35">
        <v>200000</v>
      </c>
      <c r="AE245" s="241">
        <f t="shared" si="63"/>
        <v>0</v>
      </c>
      <c r="AF245" s="254">
        <v>180000</v>
      </c>
      <c r="AG245" s="254">
        <f t="shared" si="64"/>
        <v>20000</v>
      </c>
      <c r="AI245" s="208">
        <v>1</v>
      </c>
      <c r="AK245" s="208"/>
      <c r="AL245" s="208">
        <f>SUM(AI245:AK245)</f>
        <v>1</v>
      </c>
    </row>
    <row r="246" spans="1:38" ht="50.1" customHeight="1" x14ac:dyDescent="0.25">
      <c r="A246" s="12">
        <v>1</v>
      </c>
      <c r="B246" s="3">
        <v>1</v>
      </c>
      <c r="C246" s="3">
        <v>1</v>
      </c>
      <c r="D246" s="3">
        <v>1</v>
      </c>
      <c r="E246" s="223" t="s">
        <v>1278</v>
      </c>
      <c r="F246" s="1" t="s">
        <v>99</v>
      </c>
      <c r="G246" s="69" t="s">
        <v>1352</v>
      </c>
      <c r="H246" s="24" t="s">
        <v>1353</v>
      </c>
      <c r="I246" s="24" t="s">
        <v>29</v>
      </c>
      <c r="J246" s="24" t="s">
        <v>42</v>
      </c>
      <c r="K246" s="34" t="s">
        <v>799</v>
      </c>
      <c r="L246" s="69" t="s">
        <v>829</v>
      </c>
      <c r="M246" s="24" t="s">
        <v>46</v>
      </c>
      <c r="N246" s="69" t="s">
        <v>76</v>
      </c>
      <c r="O246" s="36">
        <v>50</v>
      </c>
      <c r="P246" s="3">
        <v>1</v>
      </c>
      <c r="Q246" s="23" t="s">
        <v>92</v>
      </c>
      <c r="R246" s="23" t="s">
        <v>830</v>
      </c>
      <c r="S246" s="35">
        <v>200000</v>
      </c>
      <c r="T246" s="35">
        <v>200000</v>
      </c>
      <c r="U246" s="35">
        <v>200000</v>
      </c>
      <c r="V246" s="35">
        <v>200000</v>
      </c>
      <c r="W246" s="58">
        <v>200000</v>
      </c>
      <c r="X246" s="35"/>
      <c r="Y246" s="100">
        <f t="shared" si="79"/>
        <v>200000</v>
      </c>
      <c r="Z246" s="58">
        <v>200000</v>
      </c>
      <c r="AA246" s="58"/>
      <c r="AB246" s="241"/>
      <c r="AC246" s="54">
        <f t="shared" si="80"/>
        <v>200000</v>
      </c>
      <c r="AD246" s="35">
        <v>200000</v>
      </c>
      <c r="AE246" s="241">
        <f t="shared" si="63"/>
        <v>0</v>
      </c>
      <c r="AF246" s="254">
        <v>0</v>
      </c>
      <c r="AG246" s="254">
        <f t="shared" si="64"/>
        <v>200000</v>
      </c>
      <c r="AH246" s="208">
        <v>1</v>
      </c>
      <c r="AI246" s="208"/>
      <c r="AK246" s="208"/>
      <c r="AL246" s="208">
        <f t="shared" si="77"/>
        <v>1</v>
      </c>
    </row>
    <row r="247" spans="1:38" s="102" customFormat="1" ht="29.25" customHeight="1" x14ac:dyDescent="0.25">
      <c r="A247" s="12"/>
      <c r="B247" s="3">
        <v>1</v>
      </c>
      <c r="C247" s="3">
        <v>1</v>
      </c>
      <c r="D247" s="3">
        <v>0</v>
      </c>
      <c r="E247" s="232">
        <v>204</v>
      </c>
      <c r="F247" s="145"/>
      <c r="G247" s="145" t="s">
        <v>1476</v>
      </c>
      <c r="H247" s="145"/>
      <c r="I247" s="145"/>
      <c r="J247" s="145"/>
      <c r="K247" s="146"/>
      <c r="L247" s="145"/>
      <c r="M247" s="145"/>
      <c r="N247" s="145"/>
      <c r="O247" s="328"/>
      <c r="P247" s="328"/>
      <c r="Q247" s="328"/>
      <c r="R247" s="328"/>
      <c r="S247" s="143">
        <f>SUM(S236:S246)</f>
        <v>1971000</v>
      </c>
      <c r="T247" s="143">
        <f t="shared" ref="T247:AG247" si="81">SUM(T236:T246)</f>
        <v>1971000</v>
      </c>
      <c r="U247" s="143">
        <f t="shared" si="81"/>
        <v>1971000</v>
      </c>
      <c r="V247" s="143">
        <f t="shared" si="81"/>
        <v>1971000</v>
      </c>
      <c r="W247" s="144">
        <f t="shared" si="81"/>
        <v>1971000</v>
      </c>
      <c r="X247" s="143">
        <f t="shared" si="81"/>
        <v>0</v>
      </c>
      <c r="Y247" s="143">
        <f t="shared" si="81"/>
        <v>1971000</v>
      </c>
      <c r="Z247" s="144">
        <f t="shared" si="81"/>
        <v>1971000</v>
      </c>
      <c r="AA247" s="144">
        <f t="shared" si="81"/>
        <v>0</v>
      </c>
      <c r="AB247" s="407">
        <f t="shared" si="81"/>
        <v>0</v>
      </c>
      <c r="AC247" s="144">
        <f t="shared" si="81"/>
        <v>1971000</v>
      </c>
      <c r="AD247" s="144">
        <f t="shared" si="81"/>
        <v>1970153.95</v>
      </c>
      <c r="AE247" s="144">
        <f t="shared" si="81"/>
        <v>846.05000000000291</v>
      </c>
      <c r="AF247" s="144">
        <f t="shared" si="81"/>
        <v>1499600</v>
      </c>
      <c r="AG247" s="144">
        <f t="shared" si="81"/>
        <v>470553.95</v>
      </c>
      <c r="AH247" s="285"/>
      <c r="AI247" s="285"/>
      <c r="AJ247" s="286"/>
      <c r="AK247" s="285"/>
      <c r="AL247" s="286">
        <f t="shared" si="70"/>
        <v>0</v>
      </c>
    </row>
    <row r="248" spans="1:38" ht="50.1" customHeight="1" x14ac:dyDescent="0.25">
      <c r="A248" s="12">
        <v>1</v>
      </c>
      <c r="B248" s="3">
        <v>1</v>
      </c>
      <c r="C248" s="3">
        <v>1</v>
      </c>
      <c r="D248" s="3">
        <v>1</v>
      </c>
      <c r="E248" s="223" t="s">
        <v>1279</v>
      </c>
      <c r="F248" s="1" t="s">
        <v>99</v>
      </c>
      <c r="G248" s="70" t="s">
        <v>866</v>
      </c>
      <c r="H248" s="1" t="s">
        <v>867</v>
      </c>
      <c r="I248" s="1" t="s">
        <v>29</v>
      </c>
      <c r="J248" s="1" t="s">
        <v>36</v>
      </c>
      <c r="K248" s="8" t="s">
        <v>868</v>
      </c>
      <c r="L248" s="70" t="s">
        <v>869</v>
      </c>
      <c r="M248" s="1" t="s">
        <v>49</v>
      </c>
      <c r="N248" s="65" t="s">
        <v>78</v>
      </c>
      <c r="O248" s="36">
        <v>50</v>
      </c>
      <c r="P248" s="3">
        <v>1</v>
      </c>
      <c r="Q248" s="3" t="s">
        <v>96</v>
      </c>
      <c r="R248" s="3" t="s">
        <v>335</v>
      </c>
      <c r="S248" s="100">
        <v>200000</v>
      </c>
      <c r="T248" s="100">
        <v>200000</v>
      </c>
      <c r="U248" s="100">
        <v>200000</v>
      </c>
      <c r="V248" s="100">
        <v>200000</v>
      </c>
      <c r="W248" s="54">
        <v>200000</v>
      </c>
      <c r="X248" s="100"/>
      <c r="Y248" s="100">
        <f t="shared" ref="Y248:Y259" si="82">SUM(W248:X248)</f>
        <v>200000</v>
      </c>
      <c r="Z248" s="54">
        <v>200000</v>
      </c>
      <c r="AA248" s="54"/>
      <c r="AB248" s="241"/>
      <c r="AC248" s="54">
        <f t="shared" ref="AC248:AC259" si="83">SUM(Z248:AB248)</f>
        <v>200000</v>
      </c>
      <c r="AD248" s="35">
        <v>200000</v>
      </c>
      <c r="AE248" s="241">
        <f t="shared" si="63"/>
        <v>0</v>
      </c>
      <c r="AF248" s="254">
        <v>180000</v>
      </c>
      <c r="AG248" s="254">
        <f t="shared" si="64"/>
        <v>20000</v>
      </c>
      <c r="AH248" s="208">
        <v>1</v>
      </c>
      <c r="AI248" s="208"/>
      <c r="AK248" s="208"/>
      <c r="AL248" s="208">
        <f t="shared" si="77"/>
        <v>1</v>
      </c>
    </row>
    <row r="249" spans="1:38" ht="50.1" customHeight="1" x14ac:dyDescent="0.25">
      <c r="A249" s="12">
        <v>1</v>
      </c>
      <c r="B249" s="3">
        <v>1</v>
      </c>
      <c r="C249" s="3">
        <v>1</v>
      </c>
      <c r="D249" s="3">
        <v>1</v>
      </c>
      <c r="E249" s="223" t="s">
        <v>1280</v>
      </c>
      <c r="F249" s="1" t="s">
        <v>99</v>
      </c>
      <c r="G249" s="70" t="s">
        <v>870</v>
      </c>
      <c r="H249" s="1" t="s">
        <v>871</v>
      </c>
      <c r="I249" s="1" t="s">
        <v>29</v>
      </c>
      <c r="J249" s="1" t="s">
        <v>36</v>
      </c>
      <c r="K249" s="8" t="s">
        <v>872</v>
      </c>
      <c r="L249" s="70" t="s">
        <v>873</v>
      </c>
      <c r="M249" s="1" t="s">
        <v>46</v>
      </c>
      <c r="N249" s="65" t="s">
        <v>78</v>
      </c>
      <c r="O249" s="3">
        <v>1</v>
      </c>
      <c r="P249" s="3">
        <v>1</v>
      </c>
      <c r="Q249" s="3" t="s">
        <v>90</v>
      </c>
      <c r="R249" s="3" t="s">
        <v>874</v>
      </c>
      <c r="S249" s="100">
        <v>200000</v>
      </c>
      <c r="T249" s="100">
        <v>200000</v>
      </c>
      <c r="U249" s="100">
        <v>200000</v>
      </c>
      <c r="V249" s="100">
        <v>200000</v>
      </c>
      <c r="W249" s="54">
        <v>200000</v>
      </c>
      <c r="X249" s="100"/>
      <c r="Y249" s="100">
        <f t="shared" si="82"/>
        <v>200000</v>
      </c>
      <c r="Z249" s="54">
        <v>200000</v>
      </c>
      <c r="AA249" s="54"/>
      <c r="AB249" s="241"/>
      <c r="AC249" s="54">
        <f t="shared" si="83"/>
        <v>200000</v>
      </c>
      <c r="AD249" s="35">
        <v>200000</v>
      </c>
      <c r="AE249" s="241">
        <f t="shared" si="63"/>
        <v>0</v>
      </c>
      <c r="AF249" s="254">
        <v>0</v>
      </c>
      <c r="AG249" s="254">
        <f t="shared" si="64"/>
        <v>200000</v>
      </c>
      <c r="AH249" s="208">
        <v>1</v>
      </c>
      <c r="AI249" s="208"/>
      <c r="AK249" s="208"/>
      <c r="AL249" s="208">
        <f t="shared" si="77"/>
        <v>1</v>
      </c>
    </row>
    <row r="250" spans="1:38" ht="50.1" customHeight="1" x14ac:dyDescent="0.25">
      <c r="A250" s="12">
        <v>1</v>
      </c>
      <c r="B250" s="3">
        <v>1</v>
      </c>
      <c r="C250" s="3">
        <v>1</v>
      </c>
      <c r="D250" s="3">
        <v>1</v>
      </c>
      <c r="E250" s="223" t="s">
        <v>1281</v>
      </c>
      <c r="F250" s="1" t="s">
        <v>99</v>
      </c>
      <c r="G250" s="70" t="s">
        <v>875</v>
      </c>
      <c r="H250" s="1" t="s">
        <v>876</v>
      </c>
      <c r="I250" s="1" t="s">
        <v>29</v>
      </c>
      <c r="J250" s="1" t="s">
        <v>36</v>
      </c>
      <c r="K250" s="8" t="s">
        <v>795</v>
      </c>
      <c r="L250" s="70" t="s">
        <v>877</v>
      </c>
      <c r="M250" s="1" t="s">
        <v>45</v>
      </c>
      <c r="N250" s="65" t="s">
        <v>78</v>
      </c>
      <c r="O250" s="3">
        <v>1</v>
      </c>
      <c r="P250" s="3">
        <v>1</v>
      </c>
      <c r="Q250" s="3">
        <v>12</v>
      </c>
      <c r="R250" s="3" t="s">
        <v>202</v>
      </c>
      <c r="S250" s="100">
        <v>200000</v>
      </c>
      <c r="T250" s="100">
        <v>200000</v>
      </c>
      <c r="U250" s="100">
        <v>200000</v>
      </c>
      <c r="V250" s="100">
        <v>200000</v>
      </c>
      <c r="W250" s="54">
        <v>200000</v>
      </c>
      <c r="X250" s="100"/>
      <c r="Y250" s="100">
        <f t="shared" si="82"/>
        <v>200000</v>
      </c>
      <c r="Z250" s="54">
        <v>200000</v>
      </c>
      <c r="AA250" s="54"/>
      <c r="AB250" s="241"/>
      <c r="AC250" s="54">
        <f t="shared" si="83"/>
        <v>200000</v>
      </c>
      <c r="AD250" s="35">
        <v>194850</v>
      </c>
      <c r="AE250" s="241">
        <f t="shared" si="63"/>
        <v>5150</v>
      </c>
      <c r="AF250" s="254">
        <v>180000</v>
      </c>
      <c r="AG250" s="254">
        <f t="shared" si="64"/>
        <v>14850</v>
      </c>
      <c r="AH250" s="208">
        <v>1</v>
      </c>
      <c r="AI250" s="208"/>
      <c r="AK250" s="208"/>
      <c r="AL250" s="208">
        <f t="shared" si="77"/>
        <v>1</v>
      </c>
    </row>
    <row r="251" spans="1:38" ht="50.1" customHeight="1" x14ac:dyDescent="0.25">
      <c r="A251" s="12">
        <v>1</v>
      </c>
      <c r="B251" s="3">
        <v>1</v>
      </c>
      <c r="C251" s="3">
        <v>1</v>
      </c>
      <c r="D251" s="3">
        <v>1</v>
      </c>
      <c r="E251" s="223" t="s">
        <v>1282</v>
      </c>
      <c r="F251" s="1" t="s">
        <v>99</v>
      </c>
      <c r="G251" s="70" t="s">
        <v>878</v>
      </c>
      <c r="H251" s="1" t="s">
        <v>879</v>
      </c>
      <c r="I251" s="1" t="s">
        <v>29</v>
      </c>
      <c r="J251" s="1" t="s">
        <v>36</v>
      </c>
      <c r="K251" s="8" t="s">
        <v>880</v>
      </c>
      <c r="L251" s="70" t="s">
        <v>881</v>
      </c>
      <c r="M251" s="1" t="s">
        <v>47</v>
      </c>
      <c r="N251" s="65" t="s">
        <v>78</v>
      </c>
      <c r="O251" s="3">
        <v>12</v>
      </c>
      <c r="P251" s="3">
        <v>1</v>
      </c>
      <c r="Q251" s="3">
        <v>12</v>
      </c>
      <c r="R251" s="3" t="s">
        <v>202</v>
      </c>
      <c r="S251" s="100">
        <v>200000</v>
      </c>
      <c r="T251" s="100">
        <v>200000</v>
      </c>
      <c r="U251" s="100">
        <v>200000</v>
      </c>
      <c r="V251" s="100">
        <v>200000</v>
      </c>
      <c r="W251" s="54">
        <v>200000</v>
      </c>
      <c r="X251" s="100"/>
      <c r="Y251" s="100">
        <f t="shared" si="82"/>
        <v>200000</v>
      </c>
      <c r="Z251" s="54">
        <v>200000</v>
      </c>
      <c r="AA251" s="54"/>
      <c r="AB251" s="241"/>
      <c r="AC251" s="54">
        <f t="shared" si="83"/>
        <v>200000</v>
      </c>
      <c r="AD251" s="35">
        <v>200000</v>
      </c>
      <c r="AE251" s="241">
        <f t="shared" si="63"/>
        <v>0</v>
      </c>
      <c r="AF251" s="254">
        <v>180000</v>
      </c>
      <c r="AG251" s="254">
        <f t="shared" si="64"/>
        <v>20000</v>
      </c>
      <c r="AH251" s="208">
        <v>1</v>
      </c>
      <c r="AI251" s="208"/>
      <c r="AK251" s="208"/>
      <c r="AL251" s="208">
        <f t="shared" si="77"/>
        <v>1</v>
      </c>
    </row>
    <row r="252" spans="1:38" ht="50.1" customHeight="1" x14ac:dyDescent="0.25">
      <c r="A252" s="12">
        <v>1</v>
      </c>
      <c r="B252" s="3">
        <v>1</v>
      </c>
      <c r="C252" s="3">
        <v>1</v>
      </c>
      <c r="D252" s="3">
        <v>1</v>
      </c>
      <c r="E252" s="223" t="s">
        <v>1283</v>
      </c>
      <c r="F252" s="1" t="s">
        <v>99</v>
      </c>
      <c r="G252" s="70" t="s">
        <v>882</v>
      </c>
      <c r="H252" s="1" t="s">
        <v>883</v>
      </c>
      <c r="I252" s="1" t="s">
        <v>29</v>
      </c>
      <c r="J252" s="1" t="s">
        <v>36</v>
      </c>
      <c r="K252" s="8" t="s">
        <v>884</v>
      </c>
      <c r="L252" s="70" t="s">
        <v>885</v>
      </c>
      <c r="M252" s="1" t="s">
        <v>47</v>
      </c>
      <c r="N252" s="65" t="s">
        <v>78</v>
      </c>
      <c r="O252" s="3">
        <v>1</v>
      </c>
      <c r="P252" s="3">
        <v>1</v>
      </c>
      <c r="Q252" s="3">
        <v>11</v>
      </c>
      <c r="R252" s="3" t="s">
        <v>586</v>
      </c>
      <c r="S252" s="100">
        <v>249120</v>
      </c>
      <c r="T252" s="100">
        <v>200000</v>
      </c>
      <c r="U252" s="100">
        <v>200000</v>
      </c>
      <c r="V252" s="100">
        <v>200000</v>
      </c>
      <c r="W252" s="54">
        <v>200000</v>
      </c>
      <c r="X252" s="100"/>
      <c r="Y252" s="100">
        <f t="shared" si="82"/>
        <v>200000</v>
      </c>
      <c r="Z252" s="54">
        <v>200000</v>
      </c>
      <c r="AA252" s="54"/>
      <c r="AB252" s="241"/>
      <c r="AC252" s="54">
        <f t="shared" si="83"/>
        <v>200000</v>
      </c>
      <c r="AD252" s="35">
        <v>200000</v>
      </c>
      <c r="AE252" s="241">
        <f t="shared" si="63"/>
        <v>0</v>
      </c>
      <c r="AF252" s="254">
        <v>180000</v>
      </c>
      <c r="AG252" s="254">
        <f t="shared" si="64"/>
        <v>20000</v>
      </c>
      <c r="AH252" s="208">
        <v>1</v>
      </c>
      <c r="AI252" s="208"/>
      <c r="AK252" s="208"/>
      <c r="AL252" s="208">
        <f t="shared" si="77"/>
        <v>1</v>
      </c>
    </row>
    <row r="253" spans="1:38" s="38" customFormat="1" ht="50.1" customHeight="1" x14ac:dyDescent="0.25">
      <c r="A253" s="12">
        <v>1</v>
      </c>
      <c r="B253" s="3">
        <v>1</v>
      </c>
      <c r="C253" s="3">
        <v>1</v>
      </c>
      <c r="D253" s="3">
        <v>1</v>
      </c>
      <c r="E253" s="223" t="s">
        <v>1284</v>
      </c>
      <c r="F253" s="1" t="s">
        <v>99</v>
      </c>
      <c r="G253" s="70" t="s">
        <v>886</v>
      </c>
      <c r="H253" s="1" t="s">
        <v>887</v>
      </c>
      <c r="I253" s="1" t="s">
        <v>29</v>
      </c>
      <c r="J253" s="1" t="s">
        <v>36</v>
      </c>
      <c r="K253" s="8" t="s">
        <v>888</v>
      </c>
      <c r="L253" s="70" t="s">
        <v>889</v>
      </c>
      <c r="M253" s="1" t="s">
        <v>49</v>
      </c>
      <c r="N253" s="65" t="s">
        <v>78</v>
      </c>
      <c r="O253" s="3">
        <v>1</v>
      </c>
      <c r="P253" s="3">
        <v>1</v>
      </c>
      <c r="Q253" s="3" t="s">
        <v>96</v>
      </c>
      <c r="R253" s="3" t="s">
        <v>335</v>
      </c>
      <c r="S253" s="100">
        <v>250000</v>
      </c>
      <c r="T253" s="100">
        <v>250000</v>
      </c>
      <c r="U253" s="100">
        <v>250000</v>
      </c>
      <c r="V253" s="100">
        <v>250000</v>
      </c>
      <c r="W253" s="54">
        <v>250000</v>
      </c>
      <c r="X253" s="100"/>
      <c r="Y253" s="100">
        <f t="shared" si="82"/>
        <v>250000</v>
      </c>
      <c r="Z253" s="54">
        <v>250000</v>
      </c>
      <c r="AA253" s="54"/>
      <c r="AB253" s="241"/>
      <c r="AC253" s="54">
        <f t="shared" si="83"/>
        <v>250000</v>
      </c>
      <c r="AD253" s="35">
        <v>250000</v>
      </c>
      <c r="AE253" s="241">
        <f t="shared" si="63"/>
        <v>0</v>
      </c>
      <c r="AF253" s="254">
        <v>225000</v>
      </c>
      <c r="AG253" s="254">
        <f t="shared" si="64"/>
        <v>25000</v>
      </c>
      <c r="AH253" s="208">
        <v>1</v>
      </c>
      <c r="AI253" s="208"/>
      <c r="AK253" s="208"/>
      <c r="AL253" s="208">
        <f t="shared" si="77"/>
        <v>1</v>
      </c>
    </row>
    <row r="254" spans="1:38" s="38" customFormat="1" ht="50.1" customHeight="1" x14ac:dyDescent="0.25">
      <c r="A254" s="12">
        <v>1</v>
      </c>
      <c r="B254" s="3">
        <v>1</v>
      </c>
      <c r="C254" s="3">
        <v>1</v>
      </c>
      <c r="D254" s="3">
        <v>1</v>
      </c>
      <c r="E254" s="223" t="s">
        <v>1285</v>
      </c>
      <c r="F254" s="1" t="s">
        <v>99</v>
      </c>
      <c r="G254" s="70" t="s">
        <v>890</v>
      </c>
      <c r="H254" s="1" t="s">
        <v>891</v>
      </c>
      <c r="I254" s="1" t="s">
        <v>29</v>
      </c>
      <c r="J254" s="1" t="s">
        <v>36</v>
      </c>
      <c r="K254" s="8" t="s">
        <v>892</v>
      </c>
      <c r="L254" s="70" t="s">
        <v>893</v>
      </c>
      <c r="M254" s="1" t="s">
        <v>45</v>
      </c>
      <c r="N254" s="65" t="s">
        <v>78</v>
      </c>
      <c r="O254" s="3">
        <v>1</v>
      </c>
      <c r="P254" s="3">
        <v>1</v>
      </c>
      <c r="Q254" s="3" t="s">
        <v>96</v>
      </c>
      <c r="R254" s="3" t="s">
        <v>202</v>
      </c>
      <c r="S254" s="100">
        <v>250000</v>
      </c>
      <c r="T254" s="100">
        <v>250000</v>
      </c>
      <c r="U254" s="100">
        <v>250000</v>
      </c>
      <c r="V254" s="100">
        <v>250000</v>
      </c>
      <c r="W254" s="54">
        <v>250000</v>
      </c>
      <c r="X254" s="100"/>
      <c r="Y254" s="100">
        <f t="shared" si="82"/>
        <v>250000</v>
      </c>
      <c r="Z254" s="54">
        <v>250000</v>
      </c>
      <c r="AA254" s="54"/>
      <c r="AB254" s="241"/>
      <c r="AC254" s="54">
        <f t="shared" si="83"/>
        <v>250000</v>
      </c>
      <c r="AD254" s="35">
        <v>250000</v>
      </c>
      <c r="AE254" s="241">
        <f t="shared" si="63"/>
        <v>0</v>
      </c>
      <c r="AF254" s="254">
        <v>225000</v>
      </c>
      <c r="AG254" s="254">
        <f t="shared" si="64"/>
        <v>25000</v>
      </c>
      <c r="AH254" s="208">
        <v>1</v>
      </c>
      <c r="AI254" s="208"/>
      <c r="AK254" s="208"/>
      <c r="AL254" s="208">
        <f t="shared" si="77"/>
        <v>1</v>
      </c>
    </row>
    <row r="255" spans="1:38" ht="50.1" customHeight="1" x14ac:dyDescent="0.25">
      <c r="A255" s="12">
        <v>1</v>
      </c>
      <c r="B255" s="3">
        <v>1</v>
      </c>
      <c r="C255" s="3">
        <v>1</v>
      </c>
      <c r="D255" s="3">
        <v>1</v>
      </c>
      <c r="E255" s="223" t="s">
        <v>1286</v>
      </c>
      <c r="F255" s="1" t="s">
        <v>99</v>
      </c>
      <c r="G255" s="70" t="s">
        <v>894</v>
      </c>
      <c r="H255" s="1" t="s">
        <v>895</v>
      </c>
      <c r="I255" s="1" t="s">
        <v>29</v>
      </c>
      <c r="J255" s="1" t="s">
        <v>36</v>
      </c>
      <c r="K255" s="8" t="s">
        <v>896</v>
      </c>
      <c r="L255" s="70" t="s">
        <v>897</v>
      </c>
      <c r="M255" s="1" t="s">
        <v>46</v>
      </c>
      <c r="N255" s="65" t="s">
        <v>78</v>
      </c>
      <c r="O255" s="3">
        <v>1</v>
      </c>
      <c r="P255" s="3">
        <v>1</v>
      </c>
      <c r="Q255" s="3">
        <v>10</v>
      </c>
      <c r="R255" s="3" t="s">
        <v>898</v>
      </c>
      <c r="S255" s="100">
        <v>200000</v>
      </c>
      <c r="T255" s="100">
        <v>200000</v>
      </c>
      <c r="U255" s="100">
        <v>200000</v>
      </c>
      <c r="V255" s="100">
        <v>200000</v>
      </c>
      <c r="W255" s="54">
        <v>200000</v>
      </c>
      <c r="X255" s="100"/>
      <c r="Y255" s="100">
        <f t="shared" si="82"/>
        <v>200000</v>
      </c>
      <c r="Z255" s="54">
        <v>200000</v>
      </c>
      <c r="AA255" s="54"/>
      <c r="AB255" s="241"/>
      <c r="AC255" s="54">
        <f t="shared" si="83"/>
        <v>200000</v>
      </c>
      <c r="AD255" s="35">
        <v>182590</v>
      </c>
      <c r="AE255" s="241">
        <f t="shared" si="63"/>
        <v>17410</v>
      </c>
      <c r="AF255" s="254">
        <v>12925</v>
      </c>
      <c r="AG255" s="254">
        <f t="shared" si="64"/>
        <v>169665</v>
      </c>
      <c r="AI255" s="208">
        <v>1</v>
      </c>
      <c r="AK255" s="208"/>
      <c r="AL255" s="208">
        <f>SUM(AI255:AK255)</f>
        <v>1</v>
      </c>
    </row>
    <row r="256" spans="1:38" s="38" customFormat="1" ht="50.1" customHeight="1" x14ac:dyDescent="0.25">
      <c r="A256" s="12">
        <v>1</v>
      </c>
      <c r="B256" s="3">
        <v>1</v>
      </c>
      <c r="C256" s="3">
        <v>1</v>
      </c>
      <c r="D256" s="3">
        <v>1</v>
      </c>
      <c r="E256" s="223" t="s">
        <v>1287</v>
      </c>
      <c r="F256" s="1" t="s">
        <v>99</v>
      </c>
      <c r="G256" s="70" t="s">
        <v>899</v>
      </c>
      <c r="H256" s="1" t="s">
        <v>900</v>
      </c>
      <c r="I256" s="1" t="s">
        <v>29</v>
      </c>
      <c r="J256" s="1" t="s">
        <v>36</v>
      </c>
      <c r="K256" s="8" t="s">
        <v>1355</v>
      </c>
      <c r="L256" s="70" t="s">
        <v>901</v>
      </c>
      <c r="M256" s="1" t="s">
        <v>46</v>
      </c>
      <c r="N256" s="65" t="s">
        <v>78</v>
      </c>
      <c r="O256" s="3">
        <v>1</v>
      </c>
      <c r="P256" s="3">
        <v>1</v>
      </c>
      <c r="Q256" s="3">
        <v>11</v>
      </c>
      <c r="R256" s="3" t="s">
        <v>395</v>
      </c>
      <c r="S256" s="100">
        <v>200000</v>
      </c>
      <c r="T256" s="100">
        <v>200000</v>
      </c>
      <c r="U256" s="100">
        <v>200000</v>
      </c>
      <c r="V256" s="100">
        <v>200000</v>
      </c>
      <c r="W256" s="54">
        <v>200000</v>
      </c>
      <c r="X256" s="100"/>
      <c r="Y256" s="100">
        <f t="shared" si="82"/>
        <v>200000</v>
      </c>
      <c r="Z256" s="54">
        <v>200000</v>
      </c>
      <c r="AA256" s="54"/>
      <c r="AB256" s="241"/>
      <c r="AC256" s="54">
        <f t="shared" si="83"/>
        <v>200000</v>
      </c>
      <c r="AD256" s="35">
        <v>200000</v>
      </c>
      <c r="AE256" s="241">
        <f t="shared" si="63"/>
        <v>0</v>
      </c>
      <c r="AF256" s="254">
        <v>0</v>
      </c>
      <c r="AG256" s="254">
        <f t="shared" si="64"/>
        <v>200000</v>
      </c>
      <c r="AH256" s="208">
        <v>1</v>
      </c>
      <c r="AI256" s="208"/>
      <c r="AK256" s="208"/>
      <c r="AL256" s="208">
        <f t="shared" si="77"/>
        <v>1</v>
      </c>
    </row>
    <row r="257" spans="1:38" s="38" customFormat="1" ht="50.1" customHeight="1" x14ac:dyDescent="0.25">
      <c r="A257" s="12">
        <v>1</v>
      </c>
      <c r="B257" s="3">
        <v>1</v>
      </c>
      <c r="C257" s="3">
        <v>1</v>
      </c>
      <c r="D257" s="3">
        <v>1</v>
      </c>
      <c r="E257" s="223" t="s">
        <v>1288</v>
      </c>
      <c r="F257" s="1" t="s">
        <v>99</v>
      </c>
      <c r="G257" s="70" t="s">
        <v>902</v>
      </c>
      <c r="H257" s="1" t="s">
        <v>903</v>
      </c>
      <c r="I257" s="1" t="s">
        <v>29</v>
      </c>
      <c r="J257" s="1" t="s">
        <v>36</v>
      </c>
      <c r="K257" s="8" t="s">
        <v>892</v>
      </c>
      <c r="L257" s="70" t="s">
        <v>904</v>
      </c>
      <c r="M257" s="1" t="s">
        <v>49</v>
      </c>
      <c r="N257" s="65" t="s">
        <v>78</v>
      </c>
      <c r="O257" s="3">
        <v>1</v>
      </c>
      <c r="P257" s="3">
        <v>1</v>
      </c>
      <c r="Q257" s="3">
        <v>12</v>
      </c>
      <c r="R257" s="3" t="s">
        <v>202</v>
      </c>
      <c r="S257" s="100">
        <v>200000</v>
      </c>
      <c r="T257" s="100">
        <v>200000</v>
      </c>
      <c r="U257" s="100">
        <v>200000</v>
      </c>
      <c r="V257" s="100">
        <v>200000</v>
      </c>
      <c r="W257" s="54">
        <v>200000</v>
      </c>
      <c r="X257" s="100"/>
      <c r="Y257" s="100">
        <f t="shared" si="82"/>
        <v>200000</v>
      </c>
      <c r="Z257" s="54">
        <v>200000</v>
      </c>
      <c r="AA257" s="54"/>
      <c r="AB257" s="241"/>
      <c r="AC257" s="54">
        <f t="shared" si="83"/>
        <v>200000</v>
      </c>
      <c r="AD257" s="35">
        <v>200000</v>
      </c>
      <c r="AE257" s="241">
        <f t="shared" si="63"/>
        <v>0</v>
      </c>
      <c r="AF257" s="254">
        <v>180000</v>
      </c>
      <c r="AG257" s="254">
        <f t="shared" si="64"/>
        <v>20000</v>
      </c>
      <c r="AH257" s="208">
        <v>1</v>
      </c>
      <c r="AI257" s="208"/>
      <c r="AK257" s="208"/>
      <c r="AL257" s="208">
        <f t="shared" si="77"/>
        <v>1</v>
      </c>
    </row>
    <row r="258" spans="1:38" ht="50.1" customHeight="1" x14ac:dyDescent="0.25">
      <c r="A258" s="12">
        <v>1</v>
      </c>
      <c r="B258" s="3">
        <v>1</v>
      </c>
      <c r="C258" s="3">
        <v>1</v>
      </c>
      <c r="D258" s="3">
        <v>1</v>
      </c>
      <c r="E258" s="223" t="s">
        <v>1289</v>
      </c>
      <c r="F258" s="1" t="s">
        <v>99</v>
      </c>
      <c r="G258" s="70" t="s">
        <v>905</v>
      </c>
      <c r="H258" s="1" t="s">
        <v>906</v>
      </c>
      <c r="I258" s="1" t="s">
        <v>29</v>
      </c>
      <c r="J258" s="1" t="s">
        <v>36</v>
      </c>
      <c r="K258" s="8" t="s">
        <v>1438</v>
      </c>
      <c r="L258" s="76" t="s">
        <v>907</v>
      </c>
      <c r="M258" s="1" t="s">
        <v>51</v>
      </c>
      <c r="N258" s="65" t="s">
        <v>78</v>
      </c>
      <c r="O258" s="3">
        <v>1</v>
      </c>
      <c r="P258" s="3">
        <v>1</v>
      </c>
      <c r="Q258" s="3" t="s">
        <v>96</v>
      </c>
      <c r="R258" s="3" t="s">
        <v>908</v>
      </c>
      <c r="S258" s="100">
        <v>261000</v>
      </c>
      <c r="T258" s="100">
        <v>200000</v>
      </c>
      <c r="U258" s="100">
        <v>200000</v>
      </c>
      <c r="V258" s="100">
        <v>200000</v>
      </c>
      <c r="W258" s="54">
        <v>200000</v>
      </c>
      <c r="X258" s="100"/>
      <c r="Y258" s="100">
        <f t="shared" si="82"/>
        <v>200000</v>
      </c>
      <c r="Z258" s="54">
        <v>200000</v>
      </c>
      <c r="AA258" s="54"/>
      <c r="AB258" s="241"/>
      <c r="AC258" s="54">
        <f t="shared" si="83"/>
        <v>200000</v>
      </c>
      <c r="AD258" s="35">
        <v>200000</v>
      </c>
      <c r="AE258" s="241">
        <f t="shared" si="63"/>
        <v>0</v>
      </c>
      <c r="AF258" s="254">
        <v>180000</v>
      </c>
      <c r="AG258" s="254">
        <f t="shared" si="64"/>
        <v>20000</v>
      </c>
      <c r="AH258" s="208">
        <v>1</v>
      </c>
      <c r="AI258" s="208"/>
      <c r="AK258" s="208"/>
      <c r="AL258" s="208">
        <f t="shared" si="77"/>
        <v>1</v>
      </c>
    </row>
    <row r="259" spans="1:38" ht="50.1" customHeight="1" x14ac:dyDescent="0.25">
      <c r="A259" s="12">
        <v>1</v>
      </c>
      <c r="B259" s="3">
        <v>1</v>
      </c>
      <c r="C259" s="3">
        <v>1</v>
      </c>
      <c r="D259" s="3">
        <v>1</v>
      </c>
      <c r="E259" s="223" t="s">
        <v>1290</v>
      </c>
      <c r="F259" s="1" t="s">
        <v>99</v>
      </c>
      <c r="G259" s="70" t="s">
        <v>902</v>
      </c>
      <c r="H259" s="1" t="s">
        <v>909</v>
      </c>
      <c r="I259" s="1" t="s">
        <v>29</v>
      </c>
      <c r="J259" s="1" t="s">
        <v>36</v>
      </c>
      <c r="K259" s="8" t="s">
        <v>910</v>
      </c>
      <c r="L259" s="70" t="s">
        <v>911</v>
      </c>
      <c r="M259" s="1" t="s">
        <v>49</v>
      </c>
      <c r="N259" s="65" t="s">
        <v>78</v>
      </c>
      <c r="O259" s="3">
        <v>1</v>
      </c>
      <c r="P259" s="3">
        <v>1</v>
      </c>
      <c r="Q259" s="3">
        <v>12</v>
      </c>
      <c r="R259" s="3" t="s">
        <v>202</v>
      </c>
      <c r="S259" s="100">
        <v>200000</v>
      </c>
      <c r="T259" s="100">
        <v>200000</v>
      </c>
      <c r="U259" s="100">
        <v>200000</v>
      </c>
      <c r="V259" s="100">
        <v>200000</v>
      </c>
      <c r="W259" s="54">
        <v>200000</v>
      </c>
      <c r="X259" s="100"/>
      <c r="Y259" s="100">
        <f t="shared" si="82"/>
        <v>200000</v>
      </c>
      <c r="Z259" s="54">
        <v>200000</v>
      </c>
      <c r="AA259" s="54"/>
      <c r="AB259" s="241"/>
      <c r="AC259" s="54">
        <f t="shared" si="83"/>
        <v>200000</v>
      </c>
      <c r="AD259" s="35">
        <v>200000</v>
      </c>
      <c r="AE259" s="241">
        <f t="shared" si="63"/>
        <v>0</v>
      </c>
      <c r="AF259" s="254">
        <v>180000</v>
      </c>
      <c r="AG259" s="254">
        <f t="shared" si="64"/>
        <v>20000</v>
      </c>
      <c r="AH259" s="208">
        <v>1</v>
      </c>
      <c r="AI259" s="208"/>
      <c r="AK259" s="208"/>
      <c r="AL259" s="208">
        <f t="shared" si="77"/>
        <v>1</v>
      </c>
    </row>
    <row r="260" spans="1:38" s="334" customFormat="1" ht="33.75" customHeight="1" x14ac:dyDescent="0.25">
      <c r="A260" s="12"/>
      <c r="B260" s="3">
        <v>1</v>
      </c>
      <c r="C260" s="3">
        <v>1</v>
      </c>
      <c r="D260" s="3">
        <v>0</v>
      </c>
      <c r="E260" s="231">
        <v>216</v>
      </c>
      <c r="F260" s="328"/>
      <c r="G260" s="328" t="s">
        <v>1477</v>
      </c>
      <c r="H260" s="328"/>
      <c r="I260" s="328"/>
      <c r="J260" s="328"/>
      <c r="K260" s="142"/>
      <c r="L260" s="328"/>
      <c r="M260" s="328"/>
      <c r="N260" s="328"/>
      <c r="O260" s="328"/>
      <c r="P260" s="328"/>
      <c r="Q260" s="328"/>
      <c r="R260" s="328"/>
      <c r="S260" s="143">
        <f>SUM(S248:S259)</f>
        <v>2610120</v>
      </c>
      <c r="T260" s="143">
        <f t="shared" ref="T260:AG260" si="84">SUM(T248:T259)</f>
        <v>2500000</v>
      </c>
      <c r="U260" s="143">
        <f t="shared" si="84"/>
        <v>2500000</v>
      </c>
      <c r="V260" s="143">
        <f t="shared" si="84"/>
        <v>2500000</v>
      </c>
      <c r="W260" s="144">
        <f t="shared" si="84"/>
        <v>2500000</v>
      </c>
      <c r="X260" s="143">
        <f t="shared" si="84"/>
        <v>0</v>
      </c>
      <c r="Y260" s="143">
        <f t="shared" si="84"/>
        <v>2500000</v>
      </c>
      <c r="Z260" s="144">
        <f t="shared" si="84"/>
        <v>2500000</v>
      </c>
      <c r="AA260" s="144">
        <f t="shared" si="84"/>
        <v>0</v>
      </c>
      <c r="AB260" s="407">
        <f t="shared" si="84"/>
        <v>0</v>
      </c>
      <c r="AC260" s="144">
        <f t="shared" si="84"/>
        <v>2500000</v>
      </c>
      <c r="AD260" s="144">
        <f t="shared" si="84"/>
        <v>2477440</v>
      </c>
      <c r="AE260" s="144">
        <f t="shared" si="84"/>
        <v>22560</v>
      </c>
      <c r="AF260" s="144">
        <f t="shared" si="84"/>
        <v>1722925</v>
      </c>
      <c r="AG260" s="144">
        <f t="shared" si="84"/>
        <v>754515</v>
      </c>
      <c r="AH260" s="285"/>
      <c r="AI260" s="285"/>
      <c r="AJ260" s="286"/>
      <c r="AK260" s="285"/>
      <c r="AL260" s="286">
        <f t="shared" si="70"/>
        <v>0</v>
      </c>
    </row>
    <row r="261" spans="1:38" ht="50.1" customHeight="1" x14ac:dyDescent="0.25">
      <c r="A261" s="12">
        <v>1</v>
      </c>
      <c r="B261" s="3">
        <v>1</v>
      </c>
      <c r="C261" s="3">
        <v>1</v>
      </c>
      <c r="D261" s="3">
        <v>1</v>
      </c>
      <c r="E261" s="223" t="s">
        <v>1291</v>
      </c>
      <c r="F261" s="60" t="s">
        <v>99</v>
      </c>
      <c r="G261" s="71" t="s">
        <v>1504</v>
      </c>
      <c r="H261" s="60" t="s">
        <v>1505</v>
      </c>
      <c r="I261" s="60" t="s">
        <v>29</v>
      </c>
      <c r="J261" s="60" t="s">
        <v>228</v>
      </c>
      <c r="K261" s="61" t="s">
        <v>271</v>
      </c>
      <c r="L261" s="71" t="s">
        <v>81</v>
      </c>
      <c r="M261" s="60" t="s">
        <v>52</v>
      </c>
      <c r="N261" s="71" t="s">
        <v>81</v>
      </c>
      <c r="O261" s="41" t="s">
        <v>1508</v>
      </c>
      <c r="P261" s="36" t="s">
        <v>107</v>
      </c>
      <c r="Q261" s="36" t="s">
        <v>91</v>
      </c>
      <c r="R261" s="36" t="s">
        <v>91</v>
      </c>
      <c r="S261" s="20">
        <v>2000000</v>
      </c>
      <c r="T261" s="20">
        <v>2500000</v>
      </c>
      <c r="U261" s="20">
        <v>2500000</v>
      </c>
      <c r="V261" s="20">
        <v>2500000</v>
      </c>
      <c r="W261" s="55">
        <v>1500000</v>
      </c>
      <c r="X261" s="20">
        <v>1000000</v>
      </c>
      <c r="Y261" s="100">
        <f>SUM(W261:X261)</f>
        <v>2500000</v>
      </c>
      <c r="Z261" s="55">
        <v>1500000</v>
      </c>
      <c r="AA261" s="55"/>
      <c r="AB261" s="256"/>
      <c r="AC261" s="54">
        <f>SUM(Z261:AB261)</f>
        <v>1500000</v>
      </c>
      <c r="AD261" s="35">
        <v>1325002.8700000001</v>
      </c>
      <c r="AE261" s="241">
        <f t="shared" si="63"/>
        <v>174997.12999999989</v>
      </c>
      <c r="AF261" s="254">
        <v>123682.87</v>
      </c>
      <c r="AG261" s="254">
        <f t="shared" si="64"/>
        <v>1201320</v>
      </c>
      <c r="AH261" s="208">
        <v>1</v>
      </c>
      <c r="AI261" s="208"/>
      <c r="AK261" s="208"/>
      <c r="AL261" s="208">
        <f t="shared" si="77"/>
        <v>1</v>
      </c>
    </row>
    <row r="262" spans="1:38" s="38" customFormat="1" ht="83.25" customHeight="1" x14ac:dyDescent="0.25">
      <c r="A262" s="12">
        <v>1</v>
      </c>
      <c r="B262" s="3">
        <v>1</v>
      </c>
      <c r="C262" s="3">
        <v>1</v>
      </c>
      <c r="D262" s="3">
        <v>1</v>
      </c>
      <c r="E262" s="223" t="s">
        <v>1292</v>
      </c>
      <c r="F262" s="1" t="s">
        <v>99</v>
      </c>
      <c r="G262" s="72" t="s">
        <v>1507</v>
      </c>
      <c r="H262" s="40" t="s">
        <v>1506</v>
      </c>
      <c r="I262" s="1" t="s">
        <v>29</v>
      </c>
      <c r="J262" s="40" t="s">
        <v>41</v>
      </c>
      <c r="K262" s="39" t="s">
        <v>935</v>
      </c>
      <c r="L262" s="71" t="s">
        <v>81</v>
      </c>
      <c r="M262" s="40" t="s">
        <v>52</v>
      </c>
      <c r="N262" s="73" t="s">
        <v>81</v>
      </c>
      <c r="O262" s="41" t="s">
        <v>1509</v>
      </c>
      <c r="P262" s="3" t="s">
        <v>107</v>
      </c>
      <c r="Q262" s="41" t="s">
        <v>91</v>
      </c>
      <c r="R262" s="41" t="s">
        <v>91</v>
      </c>
      <c r="S262" s="42">
        <v>5000000</v>
      </c>
      <c r="T262" s="42">
        <v>5000000</v>
      </c>
      <c r="U262" s="43">
        <v>5000000</v>
      </c>
      <c r="V262" s="43">
        <v>5000000</v>
      </c>
      <c r="W262" s="59">
        <v>2500000</v>
      </c>
      <c r="X262" s="43">
        <v>2500000</v>
      </c>
      <c r="Y262" s="100">
        <f>SUM(W262:X262)</f>
        <v>5000000</v>
      </c>
      <c r="Z262" s="59">
        <v>2500000</v>
      </c>
      <c r="AA262" s="59"/>
      <c r="AB262" s="408"/>
      <c r="AC262" s="54">
        <f>SUM(Z262:AB262)</f>
        <v>2500000</v>
      </c>
      <c r="AD262" s="35">
        <v>2583727.75</v>
      </c>
      <c r="AE262" s="241">
        <f t="shared" si="63"/>
        <v>-83727.75</v>
      </c>
      <c r="AF262" s="254">
        <v>2233879.6399999997</v>
      </c>
      <c r="AG262" s="254">
        <f t="shared" si="64"/>
        <v>349848.11000000034</v>
      </c>
      <c r="AH262" s="208">
        <v>1</v>
      </c>
      <c r="AI262" s="208"/>
      <c r="AK262" s="208"/>
      <c r="AL262" s="208">
        <f t="shared" si="77"/>
        <v>1</v>
      </c>
    </row>
    <row r="263" spans="1:38" s="334" customFormat="1" ht="31.5" customHeight="1" x14ac:dyDescent="0.25">
      <c r="A263" s="12"/>
      <c r="B263" s="3">
        <v>1</v>
      </c>
      <c r="C263" s="3">
        <v>1</v>
      </c>
      <c r="D263" s="3">
        <v>0</v>
      </c>
      <c r="E263" s="231">
        <v>218</v>
      </c>
      <c r="F263" s="328"/>
      <c r="G263" s="328" t="s">
        <v>75</v>
      </c>
      <c r="H263" s="328"/>
      <c r="I263" s="328"/>
      <c r="J263" s="328"/>
      <c r="K263" s="142"/>
      <c r="L263" s="328"/>
      <c r="M263" s="328"/>
      <c r="N263" s="328"/>
      <c r="O263" s="328"/>
      <c r="P263" s="328"/>
      <c r="Q263" s="328"/>
      <c r="R263" s="328"/>
      <c r="S263" s="143">
        <f t="shared" ref="S263:Z263" si="85">SUM(S261:S262)</f>
        <v>7000000</v>
      </c>
      <c r="T263" s="143">
        <f t="shared" si="85"/>
        <v>7500000</v>
      </c>
      <c r="U263" s="143">
        <f t="shared" si="85"/>
        <v>7500000</v>
      </c>
      <c r="V263" s="143">
        <f t="shared" si="85"/>
        <v>7500000</v>
      </c>
      <c r="W263" s="144">
        <f t="shared" si="85"/>
        <v>4000000</v>
      </c>
      <c r="X263" s="143">
        <f t="shared" si="85"/>
        <v>3500000</v>
      </c>
      <c r="Y263" s="143">
        <f t="shared" si="85"/>
        <v>7500000</v>
      </c>
      <c r="Z263" s="144">
        <f t="shared" si="85"/>
        <v>4000000</v>
      </c>
      <c r="AA263" s="144">
        <f t="shared" ref="AA263:AG263" si="86">SUM(AA261:AA262)</f>
        <v>0</v>
      </c>
      <c r="AB263" s="407">
        <f t="shared" si="86"/>
        <v>0</v>
      </c>
      <c r="AC263" s="144">
        <f t="shared" si="86"/>
        <v>4000000</v>
      </c>
      <c r="AD263" s="144">
        <f t="shared" si="86"/>
        <v>3908730.62</v>
      </c>
      <c r="AE263" s="144">
        <f t="shared" si="86"/>
        <v>91269.379999999888</v>
      </c>
      <c r="AF263" s="144">
        <f t="shared" si="86"/>
        <v>2357562.5099999998</v>
      </c>
      <c r="AG263" s="144">
        <f t="shared" si="86"/>
        <v>1551168.1100000003</v>
      </c>
      <c r="AH263" s="285"/>
      <c r="AI263" s="285"/>
      <c r="AJ263" s="286"/>
      <c r="AK263" s="285"/>
      <c r="AL263" s="286">
        <f t="shared" si="70"/>
        <v>0</v>
      </c>
    </row>
    <row r="264" spans="1:38" s="334" customFormat="1" ht="31.5" customHeight="1" x14ac:dyDescent="0.25">
      <c r="A264" s="12"/>
      <c r="B264" s="3">
        <v>1</v>
      </c>
      <c r="C264" s="3">
        <v>1</v>
      </c>
      <c r="D264" s="3">
        <v>0</v>
      </c>
      <c r="E264" s="231">
        <v>218</v>
      </c>
      <c r="F264" s="328"/>
      <c r="G264" s="460" t="s">
        <v>1485</v>
      </c>
      <c r="H264" s="460"/>
      <c r="I264" s="328"/>
      <c r="J264" s="328"/>
      <c r="K264" s="142"/>
      <c r="L264" s="328"/>
      <c r="M264" s="328"/>
      <c r="N264" s="328"/>
      <c r="O264" s="328"/>
      <c r="P264" s="328"/>
      <c r="Q264" s="328"/>
      <c r="R264" s="328"/>
      <c r="S264" s="143">
        <f t="shared" ref="S264:Z264" si="87">SUM(S263+S260+S247+S235)</f>
        <v>14331120</v>
      </c>
      <c r="T264" s="143">
        <f t="shared" si="87"/>
        <v>14821000</v>
      </c>
      <c r="U264" s="143">
        <f t="shared" si="87"/>
        <v>14721000</v>
      </c>
      <c r="V264" s="143">
        <f t="shared" si="87"/>
        <v>14721000</v>
      </c>
      <c r="W264" s="144">
        <f t="shared" si="87"/>
        <v>11221000</v>
      </c>
      <c r="X264" s="143">
        <f t="shared" si="87"/>
        <v>3500000</v>
      </c>
      <c r="Y264" s="143">
        <f t="shared" si="87"/>
        <v>14721000</v>
      </c>
      <c r="Z264" s="144">
        <f t="shared" si="87"/>
        <v>11221000</v>
      </c>
      <c r="AA264" s="144">
        <f t="shared" ref="AA264:AG264" si="88">SUM(AA263+AA260+AA247+AA235)</f>
        <v>0</v>
      </c>
      <c r="AB264" s="144">
        <f t="shared" si="88"/>
        <v>-1000000</v>
      </c>
      <c r="AC264" s="144">
        <f t="shared" si="88"/>
        <v>10221000</v>
      </c>
      <c r="AD264" s="144">
        <f t="shared" si="88"/>
        <v>10106324.57</v>
      </c>
      <c r="AE264" s="144">
        <f t="shared" si="88"/>
        <v>114675.42999999989</v>
      </c>
      <c r="AF264" s="144">
        <f t="shared" si="88"/>
        <v>6459342.0299999993</v>
      </c>
      <c r="AG264" s="144">
        <f t="shared" si="88"/>
        <v>3646982.5400000005</v>
      </c>
      <c r="AH264" s="285"/>
      <c r="AI264" s="285"/>
      <c r="AJ264" s="286"/>
      <c r="AK264" s="285"/>
      <c r="AL264" s="286">
        <f t="shared" si="70"/>
        <v>0</v>
      </c>
    </row>
    <row r="265" spans="1:38" ht="50.1" customHeight="1" x14ac:dyDescent="0.25">
      <c r="A265" s="12">
        <v>1</v>
      </c>
      <c r="B265" s="3">
        <v>1</v>
      </c>
      <c r="C265" s="3">
        <v>1</v>
      </c>
      <c r="D265" s="3">
        <v>1</v>
      </c>
      <c r="E265" s="223" t="s">
        <v>1293</v>
      </c>
      <c r="F265" s="1" t="s">
        <v>24</v>
      </c>
      <c r="G265" s="65" t="s">
        <v>792</v>
      </c>
      <c r="H265" s="1" t="s">
        <v>1516</v>
      </c>
      <c r="I265" s="1" t="s">
        <v>32</v>
      </c>
      <c r="J265" s="1" t="s">
        <v>35</v>
      </c>
      <c r="K265" s="8" t="s">
        <v>292</v>
      </c>
      <c r="L265" s="65" t="s">
        <v>793</v>
      </c>
      <c r="M265" s="1" t="s">
        <v>52</v>
      </c>
      <c r="N265" s="65" t="s">
        <v>83</v>
      </c>
      <c r="O265" s="3">
        <v>6000</v>
      </c>
      <c r="P265" s="3">
        <v>2000</v>
      </c>
      <c r="Q265" s="3" t="s">
        <v>791</v>
      </c>
      <c r="R265" s="3" t="s">
        <v>791</v>
      </c>
      <c r="S265" s="100">
        <v>10000000</v>
      </c>
      <c r="T265" s="100">
        <v>10000000</v>
      </c>
      <c r="U265" s="100">
        <v>10000000</v>
      </c>
      <c r="V265" s="100">
        <v>10000000</v>
      </c>
      <c r="W265" s="54">
        <v>1500000</v>
      </c>
      <c r="X265" s="100">
        <v>3000000</v>
      </c>
      <c r="Y265" s="100">
        <f>SUM(W265:X265)</f>
        <v>4500000</v>
      </c>
      <c r="Z265" s="54">
        <v>1500000</v>
      </c>
      <c r="AA265" s="54"/>
      <c r="AB265" s="241">
        <v>-1500000</v>
      </c>
      <c r="AC265" s="54">
        <f>SUM(Z265:AB265)</f>
        <v>0</v>
      </c>
      <c r="AD265" s="35">
        <v>0</v>
      </c>
      <c r="AE265" s="241">
        <f t="shared" si="63"/>
        <v>0</v>
      </c>
      <c r="AF265" s="254">
        <v>0</v>
      </c>
      <c r="AG265" s="254">
        <f t="shared" si="64"/>
        <v>0</v>
      </c>
      <c r="AH265" s="208"/>
      <c r="AI265" s="208"/>
      <c r="AK265" s="208">
        <v>1</v>
      </c>
      <c r="AL265" s="208">
        <f>SUM(AH265:AK265)</f>
        <v>1</v>
      </c>
    </row>
    <row r="266" spans="1:38" s="334" customFormat="1" ht="33" customHeight="1" x14ac:dyDescent="0.25">
      <c r="A266" s="12"/>
      <c r="B266" s="3">
        <v>1</v>
      </c>
      <c r="C266" s="3">
        <v>1</v>
      </c>
      <c r="D266" s="3">
        <v>0</v>
      </c>
      <c r="E266" s="233">
        <v>219</v>
      </c>
      <c r="F266" s="327"/>
      <c r="G266" s="458" t="s">
        <v>1478</v>
      </c>
      <c r="H266" s="458"/>
      <c r="I266" s="327"/>
      <c r="J266" s="327"/>
      <c r="K266" s="141"/>
      <c r="L266" s="327"/>
      <c r="M266" s="327"/>
      <c r="N266" s="327"/>
      <c r="O266" s="327"/>
      <c r="P266" s="327"/>
      <c r="Q266" s="327"/>
      <c r="R266" s="327"/>
      <c r="S266" s="94">
        <f>SUM(S265)</f>
        <v>10000000</v>
      </c>
      <c r="T266" s="94">
        <f t="shared" ref="T266:AG266" si="89">SUM(T265)</f>
        <v>10000000</v>
      </c>
      <c r="U266" s="94">
        <f t="shared" si="89"/>
        <v>10000000</v>
      </c>
      <c r="V266" s="94">
        <f t="shared" si="89"/>
        <v>10000000</v>
      </c>
      <c r="W266" s="95">
        <f t="shared" si="89"/>
        <v>1500000</v>
      </c>
      <c r="X266" s="94">
        <f t="shared" si="89"/>
        <v>3000000</v>
      </c>
      <c r="Y266" s="94">
        <f t="shared" si="89"/>
        <v>4500000</v>
      </c>
      <c r="Z266" s="95">
        <f t="shared" si="89"/>
        <v>1500000</v>
      </c>
      <c r="AA266" s="95">
        <f t="shared" si="89"/>
        <v>0</v>
      </c>
      <c r="AB266" s="409">
        <f t="shared" si="89"/>
        <v>-1500000</v>
      </c>
      <c r="AC266" s="95">
        <f t="shared" si="89"/>
        <v>0</v>
      </c>
      <c r="AD266" s="95">
        <f t="shared" si="89"/>
        <v>0</v>
      </c>
      <c r="AE266" s="95">
        <f t="shared" si="89"/>
        <v>0</v>
      </c>
      <c r="AF266" s="95">
        <f t="shared" si="89"/>
        <v>0</v>
      </c>
      <c r="AG266" s="95">
        <f t="shared" si="89"/>
        <v>0</v>
      </c>
      <c r="AH266" s="285"/>
      <c r="AI266" s="285"/>
      <c r="AJ266" s="286"/>
      <c r="AK266" s="285"/>
      <c r="AL266" s="286">
        <f t="shared" si="70"/>
        <v>0</v>
      </c>
    </row>
    <row r="267" spans="1:38" s="38" customFormat="1" ht="50.1" customHeight="1" x14ac:dyDescent="0.25">
      <c r="A267" s="12">
        <v>1</v>
      </c>
      <c r="B267" s="3">
        <v>1</v>
      </c>
      <c r="C267" s="3">
        <v>1</v>
      </c>
      <c r="D267" s="3">
        <v>1</v>
      </c>
      <c r="E267" s="223" t="s">
        <v>1294</v>
      </c>
      <c r="F267" s="1" t="s">
        <v>25</v>
      </c>
      <c r="G267" s="67" t="s">
        <v>912</v>
      </c>
      <c r="H267" s="1" t="s">
        <v>913</v>
      </c>
      <c r="I267" s="1" t="s">
        <v>32</v>
      </c>
      <c r="J267" s="1" t="s">
        <v>43</v>
      </c>
      <c r="K267" s="15" t="s">
        <v>360</v>
      </c>
      <c r="L267" s="67" t="s">
        <v>1500</v>
      </c>
      <c r="M267" s="1" t="s">
        <v>45</v>
      </c>
      <c r="N267" s="65" t="s">
        <v>84</v>
      </c>
      <c r="O267" s="3">
        <v>500</v>
      </c>
      <c r="P267" s="3" t="s">
        <v>914</v>
      </c>
      <c r="Q267" s="3">
        <v>6</v>
      </c>
      <c r="R267" s="3" t="s">
        <v>197</v>
      </c>
      <c r="S267" s="109">
        <v>1000000</v>
      </c>
      <c r="T267" s="109">
        <v>1000000</v>
      </c>
      <c r="U267" s="109">
        <v>1000000</v>
      </c>
      <c r="V267" s="109">
        <v>1000000</v>
      </c>
      <c r="W267" s="56">
        <v>1000000</v>
      </c>
      <c r="X267" s="100"/>
      <c r="Y267" s="100">
        <f t="shared" ref="Y267:Y274" si="90">SUM(W267:X267)</f>
        <v>1000000</v>
      </c>
      <c r="Z267" s="56">
        <v>1000000</v>
      </c>
      <c r="AA267" s="56"/>
      <c r="AB267" s="321">
        <v>-1000000</v>
      </c>
      <c r="AC267" s="54">
        <f t="shared" ref="AC267:AC274" si="91">SUM(Z267:AB267)</f>
        <v>0</v>
      </c>
      <c r="AD267" s="35">
        <v>0</v>
      </c>
      <c r="AE267" s="241">
        <f t="shared" ref="AE267:AE330" si="92">+AC267-AD267</f>
        <v>0</v>
      </c>
      <c r="AF267" s="254">
        <v>0</v>
      </c>
      <c r="AG267" s="254">
        <f t="shared" ref="AG267:AG330" si="93">+AD267-AF267</f>
        <v>0</v>
      </c>
      <c r="AH267" s="208"/>
      <c r="AI267" s="208"/>
      <c r="AK267" s="208">
        <v>1</v>
      </c>
      <c r="AL267" s="208">
        <f t="shared" ref="AL267:AL274" si="94">SUM(AH267:AK267)</f>
        <v>1</v>
      </c>
    </row>
    <row r="268" spans="1:38" ht="50.1" customHeight="1" x14ac:dyDescent="0.25">
      <c r="A268" s="12">
        <v>1</v>
      </c>
      <c r="B268" s="3">
        <v>1</v>
      </c>
      <c r="C268" s="3">
        <v>1</v>
      </c>
      <c r="D268" s="3">
        <v>1</v>
      </c>
      <c r="E268" s="223" t="s">
        <v>1294</v>
      </c>
      <c r="F268" s="1" t="s">
        <v>25</v>
      </c>
      <c r="G268" s="67" t="s">
        <v>915</v>
      </c>
      <c r="H268" s="1" t="s">
        <v>913</v>
      </c>
      <c r="I268" s="1" t="s">
        <v>32</v>
      </c>
      <c r="J268" s="1" t="s">
        <v>43</v>
      </c>
      <c r="K268" s="15" t="s">
        <v>360</v>
      </c>
      <c r="L268" s="67" t="s">
        <v>1439</v>
      </c>
      <c r="M268" s="1" t="s">
        <v>45</v>
      </c>
      <c r="N268" s="65" t="s">
        <v>84</v>
      </c>
      <c r="O268" s="3">
        <v>500</v>
      </c>
      <c r="P268" s="3" t="s">
        <v>914</v>
      </c>
      <c r="Q268" s="3">
        <v>6</v>
      </c>
      <c r="R268" s="3" t="s">
        <v>150</v>
      </c>
      <c r="S268" s="109">
        <v>1000000</v>
      </c>
      <c r="T268" s="109">
        <v>1000000</v>
      </c>
      <c r="U268" s="109">
        <v>1000000</v>
      </c>
      <c r="V268" s="109">
        <v>1000000</v>
      </c>
      <c r="W268" s="56">
        <v>1000000</v>
      </c>
      <c r="X268" s="100"/>
      <c r="Y268" s="100">
        <f t="shared" si="90"/>
        <v>1000000</v>
      </c>
      <c r="Z268" s="56">
        <v>1000000</v>
      </c>
      <c r="AA268" s="56"/>
      <c r="AB268" s="321">
        <v>-1000000</v>
      </c>
      <c r="AC268" s="54">
        <f t="shared" si="91"/>
        <v>0</v>
      </c>
      <c r="AD268" s="35">
        <v>0</v>
      </c>
      <c r="AE268" s="241">
        <f t="shared" si="92"/>
        <v>0</v>
      </c>
      <c r="AF268" s="254">
        <v>0</v>
      </c>
      <c r="AG268" s="254">
        <f t="shared" si="93"/>
        <v>0</v>
      </c>
      <c r="AH268" s="208"/>
      <c r="AI268" s="208"/>
      <c r="AK268" s="208">
        <v>1</v>
      </c>
      <c r="AL268" s="208">
        <f t="shared" si="94"/>
        <v>1</v>
      </c>
    </row>
    <row r="269" spans="1:38" ht="50.1" customHeight="1" x14ac:dyDescent="0.25">
      <c r="A269" s="12">
        <v>1</v>
      </c>
      <c r="B269" s="3">
        <v>1</v>
      </c>
      <c r="C269" s="3">
        <v>1</v>
      </c>
      <c r="D269" s="3">
        <v>1</v>
      </c>
      <c r="E269" s="223" t="s">
        <v>1294</v>
      </c>
      <c r="F269" s="1" t="s">
        <v>25</v>
      </c>
      <c r="G269" s="67" t="s">
        <v>916</v>
      </c>
      <c r="H269" s="1" t="s">
        <v>913</v>
      </c>
      <c r="I269" s="1" t="s">
        <v>32</v>
      </c>
      <c r="J269" s="1" t="s">
        <v>43</v>
      </c>
      <c r="K269" s="15" t="s">
        <v>360</v>
      </c>
      <c r="L269" s="67" t="s">
        <v>917</v>
      </c>
      <c r="M269" s="1" t="s">
        <v>45</v>
      </c>
      <c r="N269" s="65" t="s">
        <v>84</v>
      </c>
      <c r="O269" s="3">
        <v>500</v>
      </c>
      <c r="P269" s="3" t="s">
        <v>914</v>
      </c>
      <c r="Q269" s="3">
        <v>7</v>
      </c>
      <c r="R269" s="3" t="s">
        <v>112</v>
      </c>
      <c r="S269" s="109">
        <v>1000000</v>
      </c>
      <c r="T269" s="109">
        <v>1000000</v>
      </c>
      <c r="U269" s="109">
        <v>1000000</v>
      </c>
      <c r="V269" s="109">
        <v>1000000</v>
      </c>
      <c r="W269" s="56">
        <v>1000000</v>
      </c>
      <c r="X269" s="100"/>
      <c r="Y269" s="100">
        <f t="shared" si="90"/>
        <v>1000000</v>
      </c>
      <c r="Z269" s="56">
        <v>1000000</v>
      </c>
      <c r="AA269" s="56"/>
      <c r="AB269" s="321">
        <v>-1000000</v>
      </c>
      <c r="AC269" s="54">
        <f t="shared" si="91"/>
        <v>0</v>
      </c>
      <c r="AD269" s="35">
        <v>0</v>
      </c>
      <c r="AE269" s="241">
        <f t="shared" si="92"/>
        <v>0</v>
      </c>
      <c r="AF269" s="254">
        <v>0</v>
      </c>
      <c r="AG269" s="254">
        <f t="shared" si="93"/>
        <v>0</v>
      </c>
      <c r="AH269" s="208"/>
      <c r="AI269" s="208"/>
      <c r="AK269" s="208">
        <v>1</v>
      </c>
      <c r="AL269" s="208">
        <f t="shared" si="94"/>
        <v>1</v>
      </c>
    </row>
    <row r="270" spans="1:38" ht="50.1" customHeight="1" x14ac:dyDescent="0.25">
      <c r="A270" s="12">
        <v>1</v>
      </c>
      <c r="B270" s="3">
        <v>1</v>
      </c>
      <c r="C270" s="3">
        <v>1</v>
      </c>
      <c r="D270" s="3">
        <v>1</v>
      </c>
      <c r="E270" s="223" t="s">
        <v>1294</v>
      </c>
      <c r="F270" s="1" t="s">
        <v>25</v>
      </c>
      <c r="G270" s="67" t="s">
        <v>918</v>
      </c>
      <c r="H270" s="1" t="s">
        <v>919</v>
      </c>
      <c r="I270" s="1" t="s">
        <v>32</v>
      </c>
      <c r="J270" s="1" t="s">
        <v>43</v>
      </c>
      <c r="K270" s="15" t="s">
        <v>360</v>
      </c>
      <c r="L270" s="67" t="s">
        <v>920</v>
      </c>
      <c r="M270" s="1" t="s">
        <v>45</v>
      </c>
      <c r="N270" s="65" t="s">
        <v>84</v>
      </c>
      <c r="O270" s="3">
        <v>500</v>
      </c>
      <c r="P270" s="3" t="s">
        <v>921</v>
      </c>
      <c r="Q270" s="3">
        <v>6</v>
      </c>
      <c r="R270" s="3" t="s">
        <v>249</v>
      </c>
      <c r="S270" s="109">
        <v>1000000</v>
      </c>
      <c r="T270" s="109">
        <v>1000000</v>
      </c>
      <c r="U270" s="109">
        <v>1000000</v>
      </c>
      <c r="V270" s="109">
        <v>1000000</v>
      </c>
      <c r="W270" s="56">
        <v>1000000</v>
      </c>
      <c r="X270" s="100"/>
      <c r="Y270" s="100">
        <f t="shared" si="90"/>
        <v>1000000</v>
      </c>
      <c r="Z270" s="56">
        <v>1000000</v>
      </c>
      <c r="AA270" s="56"/>
      <c r="AB270" s="321">
        <v>-1000000</v>
      </c>
      <c r="AC270" s="54">
        <f t="shared" si="91"/>
        <v>0</v>
      </c>
      <c r="AD270" s="35">
        <v>0</v>
      </c>
      <c r="AE270" s="241">
        <f t="shared" si="92"/>
        <v>0</v>
      </c>
      <c r="AF270" s="254">
        <v>0</v>
      </c>
      <c r="AG270" s="254">
        <f t="shared" si="93"/>
        <v>0</v>
      </c>
      <c r="AH270" s="208"/>
      <c r="AI270" s="208"/>
      <c r="AK270" s="208">
        <v>1</v>
      </c>
      <c r="AL270" s="208">
        <f t="shared" si="94"/>
        <v>1</v>
      </c>
    </row>
    <row r="271" spans="1:38" ht="50.1" customHeight="1" x14ac:dyDescent="0.25">
      <c r="A271" s="12">
        <v>1</v>
      </c>
      <c r="B271" s="3">
        <v>1</v>
      </c>
      <c r="C271" s="3">
        <v>1</v>
      </c>
      <c r="D271" s="3">
        <v>1</v>
      </c>
      <c r="E271" s="223" t="s">
        <v>1294</v>
      </c>
      <c r="F271" s="1" t="s">
        <v>25</v>
      </c>
      <c r="G271" s="67" t="s">
        <v>922</v>
      </c>
      <c r="H271" s="1" t="s">
        <v>913</v>
      </c>
      <c r="I271" s="1" t="s">
        <v>32</v>
      </c>
      <c r="J271" s="1" t="s">
        <v>43</v>
      </c>
      <c r="K271" s="15" t="s">
        <v>360</v>
      </c>
      <c r="L271" s="67" t="s">
        <v>923</v>
      </c>
      <c r="M271" s="1" t="s">
        <v>47</v>
      </c>
      <c r="N271" s="65" t="s">
        <v>84</v>
      </c>
      <c r="O271" s="3">
        <v>500</v>
      </c>
      <c r="P271" s="3" t="s">
        <v>914</v>
      </c>
      <c r="Q271" s="3">
        <v>8</v>
      </c>
      <c r="R271" s="3" t="s">
        <v>924</v>
      </c>
      <c r="S271" s="109">
        <v>1000000</v>
      </c>
      <c r="T271" s="109">
        <v>1000000</v>
      </c>
      <c r="U271" s="109">
        <v>1000000</v>
      </c>
      <c r="V271" s="109">
        <v>1000000</v>
      </c>
      <c r="W271" s="56">
        <v>1000000</v>
      </c>
      <c r="X271" s="100"/>
      <c r="Y271" s="100">
        <f t="shared" si="90"/>
        <v>1000000</v>
      </c>
      <c r="Z271" s="56">
        <v>1000000</v>
      </c>
      <c r="AA271" s="56"/>
      <c r="AB271" s="321">
        <v>-1000000</v>
      </c>
      <c r="AC271" s="54">
        <f t="shared" si="91"/>
        <v>0</v>
      </c>
      <c r="AD271" s="35">
        <v>0</v>
      </c>
      <c r="AE271" s="241">
        <f t="shared" si="92"/>
        <v>0</v>
      </c>
      <c r="AF271" s="254">
        <v>0</v>
      </c>
      <c r="AG271" s="254">
        <f t="shared" si="93"/>
        <v>0</v>
      </c>
      <c r="AH271" s="208"/>
      <c r="AI271" s="208"/>
      <c r="AK271" s="208">
        <v>1</v>
      </c>
      <c r="AL271" s="208">
        <f t="shared" si="94"/>
        <v>1</v>
      </c>
    </row>
    <row r="272" spans="1:38" ht="50.1" customHeight="1" x14ac:dyDescent="0.25">
      <c r="A272" s="12">
        <v>1</v>
      </c>
      <c r="B272" s="3">
        <v>1</v>
      </c>
      <c r="C272" s="3">
        <v>1</v>
      </c>
      <c r="D272" s="3">
        <v>1</v>
      </c>
      <c r="E272" s="223" t="s">
        <v>1294</v>
      </c>
      <c r="F272" s="1" t="s">
        <v>25</v>
      </c>
      <c r="G272" s="67" t="s">
        <v>925</v>
      </c>
      <c r="H272" s="1" t="s">
        <v>926</v>
      </c>
      <c r="I272" s="1" t="s">
        <v>32</v>
      </c>
      <c r="J272" s="1" t="s">
        <v>43</v>
      </c>
      <c r="K272" s="15" t="s">
        <v>360</v>
      </c>
      <c r="L272" s="67" t="s">
        <v>927</v>
      </c>
      <c r="M272" s="1" t="s">
        <v>45</v>
      </c>
      <c r="N272" s="65" t="s">
        <v>84</v>
      </c>
      <c r="O272" s="3">
        <v>500</v>
      </c>
      <c r="P272" s="3" t="s">
        <v>914</v>
      </c>
      <c r="Q272" s="3">
        <v>8</v>
      </c>
      <c r="R272" s="3" t="s">
        <v>714</v>
      </c>
      <c r="S272" s="109">
        <v>1000000</v>
      </c>
      <c r="T272" s="109">
        <v>1000000</v>
      </c>
      <c r="U272" s="109">
        <v>1000000</v>
      </c>
      <c r="V272" s="109">
        <v>1000000</v>
      </c>
      <c r="W272" s="56">
        <v>1000000</v>
      </c>
      <c r="X272" s="100"/>
      <c r="Y272" s="100">
        <f t="shared" si="90"/>
        <v>1000000</v>
      </c>
      <c r="Z272" s="56">
        <v>1000000</v>
      </c>
      <c r="AA272" s="56"/>
      <c r="AB272" s="321">
        <v>-1000000</v>
      </c>
      <c r="AC272" s="54">
        <f t="shared" si="91"/>
        <v>0</v>
      </c>
      <c r="AD272" s="35">
        <v>0</v>
      </c>
      <c r="AE272" s="241">
        <f t="shared" si="92"/>
        <v>0</v>
      </c>
      <c r="AF272" s="254">
        <v>0</v>
      </c>
      <c r="AG272" s="254">
        <f t="shared" si="93"/>
        <v>0</v>
      </c>
      <c r="AH272" s="208"/>
      <c r="AI272" s="208"/>
      <c r="AK272" s="208">
        <v>1</v>
      </c>
      <c r="AL272" s="208">
        <f t="shared" si="94"/>
        <v>1</v>
      </c>
    </row>
    <row r="273" spans="1:38" s="38" customFormat="1" ht="50.1" customHeight="1" x14ac:dyDescent="0.25">
      <c r="A273" s="12">
        <v>1</v>
      </c>
      <c r="B273" s="3">
        <v>1</v>
      </c>
      <c r="C273" s="3">
        <v>1</v>
      </c>
      <c r="D273" s="3">
        <v>1</v>
      </c>
      <c r="E273" s="223" t="s">
        <v>1294</v>
      </c>
      <c r="F273" s="1" t="s">
        <v>25</v>
      </c>
      <c r="G273" s="67" t="s">
        <v>928</v>
      </c>
      <c r="H273" s="1" t="s">
        <v>1440</v>
      </c>
      <c r="I273" s="1" t="s">
        <v>32</v>
      </c>
      <c r="J273" s="1" t="s">
        <v>228</v>
      </c>
      <c r="K273" s="15" t="s">
        <v>929</v>
      </c>
      <c r="L273" s="67" t="s">
        <v>930</v>
      </c>
      <c r="M273" s="1" t="s">
        <v>47</v>
      </c>
      <c r="N273" s="65" t="s">
        <v>84</v>
      </c>
      <c r="O273" s="3">
        <v>500</v>
      </c>
      <c r="P273" s="3" t="s">
        <v>931</v>
      </c>
      <c r="Q273" s="3">
        <v>8</v>
      </c>
      <c r="R273" s="3" t="s">
        <v>932</v>
      </c>
      <c r="S273" s="109">
        <v>3000000</v>
      </c>
      <c r="T273" s="109">
        <v>3000000</v>
      </c>
      <c r="U273" s="109">
        <v>3000000</v>
      </c>
      <c r="V273" s="109">
        <v>3000000</v>
      </c>
      <c r="W273" s="56">
        <v>3000000</v>
      </c>
      <c r="X273" s="100"/>
      <c r="Y273" s="100">
        <f t="shared" si="90"/>
        <v>3000000</v>
      </c>
      <c r="Z273" s="56">
        <v>3000000</v>
      </c>
      <c r="AA273" s="56"/>
      <c r="AB273" s="321">
        <v>-3000000</v>
      </c>
      <c r="AC273" s="54">
        <f t="shared" si="91"/>
        <v>0</v>
      </c>
      <c r="AD273" s="35">
        <v>0</v>
      </c>
      <c r="AE273" s="241">
        <f t="shared" si="92"/>
        <v>0</v>
      </c>
      <c r="AF273" s="254">
        <v>0</v>
      </c>
      <c r="AG273" s="254">
        <f t="shared" si="93"/>
        <v>0</v>
      </c>
      <c r="AH273" s="208"/>
      <c r="AI273" s="208"/>
      <c r="AK273" s="208">
        <v>1</v>
      </c>
      <c r="AL273" s="208">
        <f t="shared" si="94"/>
        <v>1</v>
      </c>
    </row>
    <row r="274" spans="1:38" s="38" customFormat="1" ht="50.1" customHeight="1" x14ac:dyDescent="0.25">
      <c r="A274" s="12">
        <v>1</v>
      </c>
      <c r="B274" s="3">
        <v>1</v>
      </c>
      <c r="C274" s="3">
        <v>1</v>
      </c>
      <c r="D274" s="3">
        <v>1</v>
      </c>
      <c r="E274" s="223" t="s">
        <v>1294</v>
      </c>
      <c r="F274" s="1"/>
      <c r="G274" s="67" t="s">
        <v>1510</v>
      </c>
      <c r="H274" s="1" t="s">
        <v>1511</v>
      </c>
      <c r="I274" s="1" t="s">
        <v>32</v>
      </c>
      <c r="J274" s="1" t="s">
        <v>228</v>
      </c>
      <c r="K274" s="15" t="s">
        <v>271</v>
      </c>
      <c r="L274" s="67" t="s">
        <v>54</v>
      </c>
      <c r="M274" s="1" t="s">
        <v>52</v>
      </c>
      <c r="N274" s="65" t="s">
        <v>84</v>
      </c>
      <c r="O274" s="3"/>
      <c r="P274" s="3" t="s">
        <v>107</v>
      </c>
      <c r="Q274" s="3" t="s">
        <v>89</v>
      </c>
      <c r="R274" s="3" t="s">
        <v>89</v>
      </c>
      <c r="S274" s="109">
        <v>1000000</v>
      </c>
      <c r="T274" s="109">
        <v>1000000</v>
      </c>
      <c r="U274" s="109">
        <v>1000000</v>
      </c>
      <c r="V274" s="109">
        <v>1000000</v>
      </c>
      <c r="W274" s="56">
        <v>1000000</v>
      </c>
      <c r="X274" s="100"/>
      <c r="Y274" s="100">
        <f t="shared" si="90"/>
        <v>1000000</v>
      </c>
      <c r="Z274" s="56">
        <v>1000000</v>
      </c>
      <c r="AA274" s="56"/>
      <c r="AB274" s="321">
        <v>-1000000</v>
      </c>
      <c r="AC274" s="54">
        <f t="shared" si="91"/>
        <v>0</v>
      </c>
      <c r="AD274" s="35">
        <v>0</v>
      </c>
      <c r="AE274" s="241">
        <f t="shared" si="92"/>
        <v>0</v>
      </c>
      <c r="AF274" s="254">
        <v>0</v>
      </c>
      <c r="AG274" s="254">
        <f t="shared" si="93"/>
        <v>0</v>
      </c>
      <c r="AH274" s="208"/>
      <c r="AI274" s="208"/>
      <c r="AK274" s="208">
        <v>1</v>
      </c>
      <c r="AL274" s="208">
        <f t="shared" si="94"/>
        <v>1</v>
      </c>
    </row>
    <row r="275" spans="1:38" s="334" customFormat="1" ht="31.5" customHeight="1" x14ac:dyDescent="0.25">
      <c r="A275" s="12"/>
      <c r="B275" s="3">
        <v>1</v>
      </c>
      <c r="C275" s="3">
        <v>1</v>
      </c>
      <c r="D275" s="3">
        <v>0</v>
      </c>
      <c r="E275" s="233">
        <v>220</v>
      </c>
      <c r="F275" s="327"/>
      <c r="G275" s="458" t="s">
        <v>1479</v>
      </c>
      <c r="H275" s="458"/>
      <c r="I275" s="327"/>
      <c r="J275" s="327"/>
      <c r="K275" s="141"/>
      <c r="L275" s="327"/>
      <c r="M275" s="327"/>
      <c r="N275" s="327"/>
      <c r="O275" s="327"/>
      <c r="P275" s="327"/>
      <c r="Q275" s="327"/>
      <c r="R275" s="327"/>
      <c r="S275" s="94">
        <f>SUM(S267:S274)</f>
        <v>10000000</v>
      </c>
      <c r="T275" s="94">
        <f t="shared" ref="T275:AG275" si="95">SUM(T267:T274)</f>
        <v>10000000</v>
      </c>
      <c r="U275" s="94">
        <f t="shared" si="95"/>
        <v>10000000</v>
      </c>
      <c r="V275" s="94">
        <f t="shared" si="95"/>
        <v>10000000</v>
      </c>
      <c r="W275" s="95">
        <f t="shared" si="95"/>
        <v>10000000</v>
      </c>
      <c r="X275" s="94">
        <f t="shared" si="95"/>
        <v>0</v>
      </c>
      <c r="Y275" s="94">
        <f t="shared" si="95"/>
        <v>10000000</v>
      </c>
      <c r="Z275" s="95">
        <f t="shared" si="95"/>
        <v>10000000</v>
      </c>
      <c r="AA275" s="95">
        <f t="shared" si="95"/>
        <v>0</v>
      </c>
      <c r="AB275" s="409">
        <f t="shared" si="95"/>
        <v>-10000000</v>
      </c>
      <c r="AC275" s="95">
        <f t="shared" si="95"/>
        <v>0</v>
      </c>
      <c r="AD275" s="95">
        <f t="shared" si="95"/>
        <v>0</v>
      </c>
      <c r="AE275" s="95">
        <f t="shared" si="95"/>
        <v>0</v>
      </c>
      <c r="AF275" s="95">
        <f t="shared" si="95"/>
        <v>0</v>
      </c>
      <c r="AG275" s="95">
        <f t="shared" si="95"/>
        <v>0</v>
      </c>
      <c r="AH275" s="280"/>
      <c r="AI275" s="280"/>
      <c r="AJ275" s="280"/>
      <c r="AK275" s="280"/>
      <c r="AL275" s="281">
        <f t="shared" ref="AL275:AL335" si="96">SUM(AH275:AK275)</f>
        <v>0</v>
      </c>
    </row>
    <row r="276" spans="1:38" s="38" customFormat="1" ht="98.25" customHeight="1" x14ac:dyDescent="0.25">
      <c r="A276" s="12">
        <v>1</v>
      </c>
      <c r="B276" s="3">
        <v>1</v>
      </c>
      <c r="C276" s="3">
        <v>1</v>
      </c>
      <c r="D276" s="3">
        <v>1</v>
      </c>
      <c r="E276" s="223" t="s">
        <v>1295</v>
      </c>
      <c r="F276" s="24" t="s">
        <v>26</v>
      </c>
      <c r="G276" s="73" t="s">
        <v>1565</v>
      </c>
      <c r="H276" s="39" t="s">
        <v>933</v>
      </c>
      <c r="I276" s="1" t="s">
        <v>32</v>
      </c>
      <c r="J276" s="39" t="s">
        <v>934</v>
      </c>
      <c r="K276" s="39" t="s">
        <v>935</v>
      </c>
      <c r="L276" s="77" t="s">
        <v>1515</v>
      </c>
      <c r="M276" s="44" t="s">
        <v>45</v>
      </c>
      <c r="N276" s="77" t="s">
        <v>85</v>
      </c>
      <c r="O276" s="3">
        <v>100</v>
      </c>
      <c r="P276" s="3">
        <v>3</v>
      </c>
      <c r="Q276" s="45" t="s">
        <v>90</v>
      </c>
      <c r="R276" s="45" t="s">
        <v>90</v>
      </c>
      <c r="S276" s="43">
        <v>10000000</v>
      </c>
      <c r="T276" s="43">
        <v>10000000</v>
      </c>
      <c r="U276" s="43">
        <v>10000000</v>
      </c>
      <c r="V276" s="43">
        <v>10000000</v>
      </c>
      <c r="W276" s="59">
        <v>600000</v>
      </c>
      <c r="X276" s="43">
        <v>5000000</v>
      </c>
      <c r="Y276" s="100">
        <f>SUM(W276:X276)</f>
        <v>5600000</v>
      </c>
      <c r="Z276" s="59">
        <v>600000</v>
      </c>
      <c r="AA276" s="59"/>
      <c r="AB276" s="408"/>
      <c r="AC276" s="54">
        <f>SUM(Z276:AB276)</f>
        <v>600000</v>
      </c>
      <c r="AD276" s="35">
        <v>13138.51</v>
      </c>
      <c r="AE276" s="241">
        <f t="shared" si="92"/>
        <v>586861.49</v>
      </c>
      <c r="AF276" s="254">
        <v>13138.45</v>
      </c>
      <c r="AG276" s="254">
        <f t="shared" si="93"/>
        <v>5.9999999999490683E-2</v>
      </c>
      <c r="AH276" s="208">
        <v>1</v>
      </c>
      <c r="AI276" s="208"/>
      <c r="AK276" s="208"/>
      <c r="AL276" s="208">
        <f t="shared" ref="AL276" si="97">SUM(AH276:AK276)</f>
        <v>1</v>
      </c>
    </row>
    <row r="277" spans="1:38" s="334" customFormat="1" ht="27.75" customHeight="1" x14ac:dyDescent="0.25">
      <c r="A277" s="12"/>
      <c r="B277" s="3">
        <v>1</v>
      </c>
      <c r="C277" s="3">
        <v>1</v>
      </c>
      <c r="D277" s="3">
        <v>0</v>
      </c>
      <c r="E277" s="233">
        <v>221</v>
      </c>
      <c r="F277" s="327"/>
      <c r="G277" s="458" t="s">
        <v>1480</v>
      </c>
      <c r="H277" s="458"/>
      <c r="I277" s="327"/>
      <c r="J277" s="327"/>
      <c r="K277" s="141"/>
      <c r="L277" s="327"/>
      <c r="M277" s="327"/>
      <c r="N277" s="327"/>
      <c r="O277" s="327"/>
      <c r="P277" s="327"/>
      <c r="Q277" s="327"/>
      <c r="R277" s="327"/>
      <c r="S277" s="94">
        <f>SUM(S276)</f>
        <v>10000000</v>
      </c>
      <c r="T277" s="94">
        <f t="shared" ref="T277:AG277" si="98">SUM(T276)</f>
        <v>10000000</v>
      </c>
      <c r="U277" s="94">
        <f t="shared" si="98"/>
        <v>10000000</v>
      </c>
      <c r="V277" s="94">
        <f t="shared" si="98"/>
        <v>10000000</v>
      </c>
      <c r="W277" s="95">
        <f t="shared" si="98"/>
        <v>600000</v>
      </c>
      <c r="X277" s="94">
        <f t="shared" si="98"/>
        <v>5000000</v>
      </c>
      <c r="Y277" s="94">
        <f t="shared" si="98"/>
        <v>5600000</v>
      </c>
      <c r="Z277" s="95">
        <f t="shared" si="98"/>
        <v>600000</v>
      </c>
      <c r="AA277" s="95">
        <f t="shared" si="98"/>
        <v>0</v>
      </c>
      <c r="AB277" s="409">
        <f t="shared" si="98"/>
        <v>0</v>
      </c>
      <c r="AC277" s="95">
        <f t="shared" si="98"/>
        <v>600000</v>
      </c>
      <c r="AD277" s="95">
        <f t="shared" si="98"/>
        <v>13138.51</v>
      </c>
      <c r="AE277" s="95">
        <f t="shared" si="98"/>
        <v>586861.49</v>
      </c>
      <c r="AF277" s="95">
        <f t="shared" si="98"/>
        <v>13138.45</v>
      </c>
      <c r="AG277" s="95">
        <f t="shared" si="98"/>
        <v>5.9999999999490683E-2</v>
      </c>
      <c r="AH277" s="280"/>
      <c r="AI277" s="280"/>
      <c r="AJ277" s="280"/>
      <c r="AK277" s="280"/>
      <c r="AL277" s="281">
        <f t="shared" si="96"/>
        <v>0</v>
      </c>
    </row>
    <row r="278" spans="1:38" ht="50.1" customHeight="1" x14ac:dyDescent="0.25">
      <c r="A278" s="12">
        <v>1</v>
      </c>
      <c r="B278" s="3">
        <v>1</v>
      </c>
      <c r="C278" s="3">
        <v>1</v>
      </c>
      <c r="D278" s="3">
        <v>1</v>
      </c>
      <c r="E278" s="223" t="s">
        <v>1296</v>
      </c>
      <c r="F278" s="1" t="s">
        <v>27</v>
      </c>
      <c r="G278" s="65" t="s">
        <v>351</v>
      </c>
      <c r="H278" s="1" t="s">
        <v>1342</v>
      </c>
      <c r="I278" s="1" t="s">
        <v>32</v>
      </c>
      <c r="J278" s="1" t="s">
        <v>35</v>
      </c>
      <c r="K278" s="8" t="s">
        <v>292</v>
      </c>
      <c r="L278" s="65" t="s">
        <v>352</v>
      </c>
      <c r="M278" s="1" t="s">
        <v>45</v>
      </c>
      <c r="N278" s="65" t="s">
        <v>86</v>
      </c>
      <c r="O278" s="2">
        <v>1000</v>
      </c>
      <c r="P278" s="3">
        <v>10</v>
      </c>
      <c r="Q278" s="3" t="s">
        <v>87</v>
      </c>
      <c r="R278" s="3" t="s">
        <v>353</v>
      </c>
      <c r="S278" s="20">
        <v>10000000</v>
      </c>
      <c r="T278" s="20">
        <v>10000000</v>
      </c>
      <c r="U278" s="20">
        <v>10000000</v>
      </c>
      <c r="V278" s="20">
        <v>10000000</v>
      </c>
      <c r="W278" s="55">
        <v>10000000</v>
      </c>
      <c r="X278" s="20"/>
      <c r="Y278" s="100">
        <f>SUM(W278:X278)</f>
        <v>10000000</v>
      </c>
      <c r="Z278" s="55">
        <v>10000000</v>
      </c>
      <c r="AA278" s="55"/>
      <c r="AB278" s="256"/>
      <c r="AC278" s="54">
        <f>SUM(Z278:AB278)</f>
        <v>10000000</v>
      </c>
      <c r="AD278" s="35">
        <v>10000000</v>
      </c>
      <c r="AE278" s="241">
        <f t="shared" si="92"/>
        <v>0</v>
      </c>
      <c r="AF278" s="254">
        <v>9000000</v>
      </c>
      <c r="AG278" s="254">
        <f t="shared" si="93"/>
        <v>1000000</v>
      </c>
      <c r="AH278" s="208">
        <v>1</v>
      </c>
      <c r="AI278" s="208"/>
      <c r="AJ278" s="208"/>
      <c r="AK278" s="208"/>
      <c r="AL278" s="208">
        <f t="shared" ref="AL278" si="99">SUM(AH278:AK278)</f>
        <v>1</v>
      </c>
    </row>
    <row r="279" spans="1:38" s="334" customFormat="1" ht="28.5" customHeight="1" x14ac:dyDescent="0.25">
      <c r="A279" s="12"/>
      <c r="B279" s="3">
        <v>1</v>
      </c>
      <c r="C279" s="3">
        <v>1</v>
      </c>
      <c r="D279" s="3">
        <v>0</v>
      </c>
      <c r="E279" s="233">
        <v>222</v>
      </c>
      <c r="F279" s="327"/>
      <c r="G279" s="458" t="s">
        <v>1481</v>
      </c>
      <c r="H279" s="458"/>
      <c r="I279" s="327"/>
      <c r="J279" s="327"/>
      <c r="K279" s="141"/>
      <c r="L279" s="327"/>
      <c r="M279" s="327"/>
      <c r="N279" s="327"/>
      <c r="O279" s="327"/>
      <c r="P279" s="327"/>
      <c r="Q279" s="327"/>
      <c r="R279" s="327"/>
      <c r="S279" s="94">
        <f t="shared" ref="S279:Z279" si="100">SUM(S278)</f>
        <v>10000000</v>
      </c>
      <c r="T279" s="94">
        <f t="shared" si="100"/>
        <v>10000000</v>
      </c>
      <c r="U279" s="94">
        <f t="shared" si="100"/>
        <v>10000000</v>
      </c>
      <c r="V279" s="94">
        <f t="shared" si="100"/>
        <v>10000000</v>
      </c>
      <c r="W279" s="95">
        <f t="shared" si="100"/>
        <v>10000000</v>
      </c>
      <c r="X279" s="94">
        <f t="shared" si="100"/>
        <v>0</v>
      </c>
      <c r="Y279" s="94">
        <f t="shared" si="100"/>
        <v>10000000</v>
      </c>
      <c r="Z279" s="95">
        <f t="shared" si="100"/>
        <v>10000000</v>
      </c>
      <c r="AA279" s="95">
        <f t="shared" ref="AA279:AG279" si="101">SUM(AA278)</f>
        <v>0</v>
      </c>
      <c r="AB279" s="409">
        <f t="shared" si="101"/>
        <v>0</v>
      </c>
      <c r="AC279" s="95">
        <f t="shared" si="101"/>
        <v>10000000</v>
      </c>
      <c r="AD279" s="95">
        <f t="shared" si="101"/>
        <v>10000000</v>
      </c>
      <c r="AE279" s="95">
        <f t="shared" si="101"/>
        <v>0</v>
      </c>
      <c r="AF279" s="95">
        <f t="shared" si="101"/>
        <v>9000000</v>
      </c>
      <c r="AG279" s="95">
        <f t="shared" si="101"/>
        <v>1000000</v>
      </c>
      <c r="AH279" s="280"/>
      <c r="AI279" s="280"/>
      <c r="AJ279" s="280"/>
      <c r="AK279" s="280"/>
      <c r="AL279" s="281">
        <f t="shared" si="96"/>
        <v>0</v>
      </c>
    </row>
    <row r="280" spans="1:38" s="334" customFormat="1" ht="25.5" customHeight="1" x14ac:dyDescent="0.25">
      <c r="A280" s="12"/>
      <c r="B280" s="3">
        <v>1</v>
      </c>
      <c r="C280" s="3">
        <v>1</v>
      </c>
      <c r="D280" s="3">
        <v>0</v>
      </c>
      <c r="E280" s="233">
        <v>222</v>
      </c>
      <c r="F280" s="327"/>
      <c r="G280" s="458" t="s">
        <v>1486</v>
      </c>
      <c r="H280" s="458"/>
      <c r="I280" s="327"/>
      <c r="J280" s="327"/>
      <c r="K280" s="141"/>
      <c r="L280" s="327"/>
      <c r="M280" s="327"/>
      <c r="N280" s="327"/>
      <c r="O280" s="327"/>
      <c r="P280" s="327"/>
      <c r="Q280" s="327"/>
      <c r="R280" s="327"/>
      <c r="S280" s="94">
        <f t="shared" ref="S280:Z280" si="102">SUM(S279+S277+S275+S266)</f>
        <v>40000000</v>
      </c>
      <c r="T280" s="94">
        <f t="shared" si="102"/>
        <v>40000000</v>
      </c>
      <c r="U280" s="94">
        <f t="shared" si="102"/>
        <v>40000000</v>
      </c>
      <c r="V280" s="94">
        <f t="shared" si="102"/>
        <v>40000000</v>
      </c>
      <c r="W280" s="95">
        <f t="shared" si="102"/>
        <v>22100000</v>
      </c>
      <c r="X280" s="94">
        <f t="shared" si="102"/>
        <v>8000000</v>
      </c>
      <c r="Y280" s="94">
        <f t="shared" si="102"/>
        <v>30100000</v>
      </c>
      <c r="Z280" s="95">
        <f t="shared" si="102"/>
        <v>22100000</v>
      </c>
      <c r="AA280" s="95">
        <f t="shared" ref="AA280:AG280" si="103">SUM(AA279+AA277+AA275+AA266)</f>
        <v>0</v>
      </c>
      <c r="AB280" s="95">
        <f t="shared" si="103"/>
        <v>-11500000</v>
      </c>
      <c r="AC280" s="95">
        <f t="shared" si="103"/>
        <v>10600000</v>
      </c>
      <c r="AD280" s="95">
        <f t="shared" si="103"/>
        <v>10013138.51</v>
      </c>
      <c r="AE280" s="95">
        <f t="shared" si="103"/>
        <v>586861.49</v>
      </c>
      <c r="AF280" s="95">
        <f t="shared" si="103"/>
        <v>9013138.4499999993</v>
      </c>
      <c r="AG280" s="95">
        <f t="shared" si="103"/>
        <v>1000000.06</v>
      </c>
      <c r="AH280" s="280"/>
      <c r="AI280" s="280"/>
      <c r="AJ280" s="280"/>
      <c r="AK280" s="280"/>
      <c r="AL280" s="281">
        <f t="shared" si="96"/>
        <v>0</v>
      </c>
    </row>
    <row r="281" spans="1:38" ht="50.1" customHeight="1" x14ac:dyDescent="0.25">
      <c r="A281" s="12">
        <v>1</v>
      </c>
      <c r="B281" s="3">
        <v>1</v>
      </c>
      <c r="C281" s="3">
        <v>1</v>
      </c>
      <c r="D281" s="3">
        <v>1</v>
      </c>
      <c r="E281" s="223" t="s">
        <v>1297</v>
      </c>
      <c r="F281" s="4" t="s">
        <v>101</v>
      </c>
      <c r="G281" s="68" t="s">
        <v>952</v>
      </c>
      <c r="H281" s="4" t="s">
        <v>1062</v>
      </c>
      <c r="I281" s="4" t="s">
        <v>32</v>
      </c>
      <c r="J281" s="4" t="s">
        <v>38</v>
      </c>
      <c r="K281" s="9" t="s">
        <v>153</v>
      </c>
      <c r="L281" s="68" t="s">
        <v>54</v>
      </c>
      <c r="M281" s="4" t="s">
        <v>52</v>
      </c>
      <c r="N281" s="68" t="s">
        <v>54</v>
      </c>
      <c r="O281" s="2">
        <v>100000</v>
      </c>
      <c r="P281" s="3" t="s">
        <v>107</v>
      </c>
      <c r="Q281" s="3" t="s">
        <v>91</v>
      </c>
      <c r="R281" s="3" t="s">
        <v>91</v>
      </c>
      <c r="S281" s="100">
        <v>8000000</v>
      </c>
      <c r="T281" s="100">
        <v>8000000</v>
      </c>
      <c r="U281" s="100">
        <v>8000000</v>
      </c>
      <c r="V281" s="100">
        <v>8000000</v>
      </c>
      <c r="W281" s="54">
        <v>6000000</v>
      </c>
      <c r="X281" s="100">
        <v>2000000</v>
      </c>
      <c r="Y281" s="100">
        <f>SUM(W281:X281)</f>
        <v>8000000</v>
      </c>
      <c r="Z281" s="54">
        <v>6000000</v>
      </c>
      <c r="AA281" s="54"/>
      <c r="AB281" s="241"/>
      <c r="AC281" s="54">
        <f t="shared" ref="AC281:AC312" si="104">SUM(Z281:AB281)</f>
        <v>6000000</v>
      </c>
      <c r="AD281" s="35">
        <v>5895604.9900000002</v>
      </c>
      <c r="AE281" s="241">
        <f t="shared" si="92"/>
        <v>104395.00999999978</v>
      </c>
      <c r="AF281" s="254">
        <v>4895879.6500000004</v>
      </c>
      <c r="AG281" s="254">
        <f t="shared" si="93"/>
        <v>999725.33999999985</v>
      </c>
      <c r="AI281" s="208">
        <v>1</v>
      </c>
      <c r="AJ281" s="208"/>
      <c r="AK281" s="208"/>
      <c r="AL281" s="208">
        <f>SUM(AI281:AK281)</f>
        <v>1</v>
      </c>
    </row>
    <row r="282" spans="1:38" s="38" customFormat="1" ht="50.1" customHeight="1" x14ac:dyDescent="0.25">
      <c r="A282" s="12">
        <v>1</v>
      </c>
      <c r="B282" s="3">
        <v>1</v>
      </c>
      <c r="C282" s="3">
        <v>1</v>
      </c>
      <c r="D282" s="3">
        <v>1</v>
      </c>
      <c r="E282" s="223" t="s">
        <v>1298</v>
      </c>
      <c r="F282" s="4" t="s">
        <v>28</v>
      </c>
      <c r="G282" s="68" t="s">
        <v>953</v>
      </c>
      <c r="H282" s="108" t="s">
        <v>954</v>
      </c>
      <c r="I282" s="4" t="s">
        <v>31</v>
      </c>
      <c r="J282" s="4" t="s">
        <v>228</v>
      </c>
      <c r="K282" s="9" t="s">
        <v>153</v>
      </c>
      <c r="L282" s="68" t="s">
        <v>54</v>
      </c>
      <c r="M282" s="4" t="s">
        <v>52</v>
      </c>
      <c r="N282" s="68" t="s">
        <v>54</v>
      </c>
      <c r="O282" s="2">
        <v>20000</v>
      </c>
      <c r="P282" s="3" t="s">
        <v>107</v>
      </c>
      <c r="Q282" s="3" t="s">
        <v>91</v>
      </c>
      <c r="R282" s="3" t="s">
        <v>91</v>
      </c>
      <c r="S282" s="100">
        <v>6000000</v>
      </c>
      <c r="T282" s="100">
        <v>6000000</v>
      </c>
      <c r="U282" s="100">
        <v>6000000</v>
      </c>
      <c r="V282" s="100">
        <v>6000000</v>
      </c>
      <c r="W282" s="54">
        <v>5000000</v>
      </c>
      <c r="X282" s="100">
        <v>1000000</v>
      </c>
      <c r="Y282" s="100">
        <f>SUM(W282:X282)</f>
        <v>6000000</v>
      </c>
      <c r="Z282" s="54">
        <v>5000000</v>
      </c>
      <c r="AA282" s="54"/>
      <c r="AB282" s="241"/>
      <c r="AC282" s="54">
        <f t="shared" si="104"/>
        <v>5000000</v>
      </c>
      <c r="AD282" s="35">
        <v>4999119.87</v>
      </c>
      <c r="AE282" s="241">
        <f t="shared" si="92"/>
        <v>880.12999999988824</v>
      </c>
      <c r="AF282" s="254">
        <v>4595069.87</v>
      </c>
      <c r="AG282" s="254">
        <f t="shared" si="93"/>
        <v>404050</v>
      </c>
      <c r="AI282" s="208">
        <v>1</v>
      </c>
      <c r="AJ282" s="208"/>
      <c r="AK282" s="208"/>
      <c r="AL282" s="208">
        <f>SUM(AI282:AK282)</f>
        <v>1</v>
      </c>
    </row>
    <row r="283" spans="1:38" ht="50.1" customHeight="1" x14ac:dyDescent="0.25">
      <c r="A283" s="12">
        <v>1</v>
      </c>
      <c r="B283" s="3">
        <v>1</v>
      </c>
      <c r="C283" s="3">
        <v>1</v>
      </c>
      <c r="D283" s="3">
        <v>1</v>
      </c>
      <c r="E283" s="223" t="s">
        <v>1299</v>
      </c>
      <c r="F283" s="4" t="s">
        <v>28</v>
      </c>
      <c r="G283" s="65" t="s">
        <v>1526</v>
      </c>
      <c r="H283" s="1" t="s">
        <v>346</v>
      </c>
      <c r="I283" s="1" t="s">
        <v>32</v>
      </c>
      <c r="J283" s="1" t="s">
        <v>37</v>
      </c>
      <c r="K283" s="8" t="s">
        <v>292</v>
      </c>
      <c r="L283" s="68" t="s">
        <v>54</v>
      </c>
      <c r="M283" s="1" t="s">
        <v>52</v>
      </c>
      <c r="N283" s="65" t="s">
        <v>54</v>
      </c>
      <c r="O283" s="2">
        <v>20</v>
      </c>
      <c r="P283" s="3">
        <v>20</v>
      </c>
      <c r="Q283" s="3" t="s">
        <v>91</v>
      </c>
      <c r="R283" s="3" t="s">
        <v>91</v>
      </c>
      <c r="S283" s="20">
        <v>7050000</v>
      </c>
      <c r="T283" s="20">
        <v>7050000</v>
      </c>
      <c r="U283" s="20">
        <v>7050000</v>
      </c>
      <c r="V283" s="20">
        <v>7050000</v>
      </c>
      <c r="W283" s="55">
        <v>6000000</v>
      </c>
      <c r="X283" s="20">
        <v>1050000</v>
      </c>
      <c r="Y283" s="100">
        <f>SUM(W283:X283)</f>
        <v>7050000</v>
      </c>
      <c r="Z283" s="55">
        <f>6000000-Z284-Z285-Z286-Z287-Z288-Z289-Z290-Z291-Z292-Z293-Z294-Z295-Z296-Z297-Z298-Z299-Z300-Z301-Z302+75000</f>
        <v>1400000</v>
      </c>
      <c r="AA283" s="55"/>
      <c r="AB283" s="256"/>
      <c r="AC283" s="54">
        <f t="shared" si="104"/>
        <v>1400000</v>
      </c>
      <c r="AD283" s="35">
        <v>1318212.25</v>
      </c>
      <c r="AE283" s="241">
        <f t="shared" si="92"/>
        <v>81787.75</v>
      </c>
      <c r="AF283" s="254">
        <v>1312851.95</v>
      </c>
      <c r="AG283" s="254">
        <f t="shared" si="93"/>
        <v>5360.3000000000466</v>
      </c>
      <c r="AH283" s="208"/>
      <c r="AI283" s="208"/>
      <c r="AJ283" s="208"/>
      <c r="AK283" s="208"/>
      <c r="AL283" s="208">
        <f t="shared" si="96"/>
        <v>0</v>
      </c>
    </row>
    <row r="284" spans="1:38" ht="50.1" customHeight="1" x14ac:dyDescent="0.25">
      <c r="A284" s="12">
        <v>1</v>
      </c>
      <c r="B284" s="3">
        <v>1</v>
      </c>
      <c r="C284" s="3">
        <v>1</v>
      </c>
      <c r="D284" s="3">
        <v>1</v>
      </c>
      <c r="E284" s="234" t="s">
        <v>1527</v>
      </c>
      <c r="F284" s="4"/>
      <c r="G284" s="123" t="s">
        <v>1533</v>
      </c>
      <c r="H284" s="1"/>
      <c r="I284" s="1" t="s">
        <v>32</v>
      </c>
      <c r="J284" s="1" t="s">
        <v>37</v>
      </c>
      <c r="K284" s="8" t="s">
        <v>292</v>
      </c>
      <c r="L284" s="166" t="s">
        <v>1584</v>
      </c>
      <c r="M284" s="1"/>
      <c r="N284" s="65"/>
      <c r="O284" s="2"/>
      <c r="P284" s="3"/>
      <c r="Q284" s="3"/>
      <c r="R284" s="3"/>
      <c r="S284" s="20"/>
      <c r="T284" s="20"/>
      <c r="U284" s="20"/>
      <c r="V284" s="20"/>
      <c r="W284" s="55"/>
      <c r="X284" s="20"/>
      <c r="Y284" s="100"/>
      <c r="Z284" s="112">
        <v>500000</v>
      </c>
      <c r="AA284" s="113"/>
      <c r="AB284" s="410"/>
      <c r="AC284" s="54">
        <f t="shared" si="104"/>
        <v>500000</v>
      </c>
      <c r="AD284" s="35">
        <v>500000</v>
      </c>
      <c r="AE284" s="241">
        <f t="shared" si="92"/>
        <v>0</v>
      </c>
      <c r="AF284" s="254">
        <v>450000</v>
      </c>
      <c r="AG284" s="254">
        <f t="shared" si="93"/>
        <v>50000</v>
      </c>
      <c r="AH284" s="208">
        <v>1</v>
      </c>
      <c r="AI284" s="208"/>
      <c r="AK284" s="208"/>
      <c r="AL284" s="208">
        <f t="shared" si="96"/>
        <v>1</v>
      </c>
    </row>
    <row r="285" spans="1:38" ht="50.1" customHeight="1" x14ac:dyDescent="0.25">
      <c r="A285" s="12">
        <v>1</v>
      </c>
      <c r="B285" s="3">
        <v>1</v>
      </c>
      <c r="C285" s="3">
        <v>1</v>
      </c>
      <c r="D285" s="3">
        <v>1</v>
      </c>
      <c r="E285" s="234" t="s">
        <v>1528</v>
      </c>
      <c r="F285" s="4"/>
      <c r="G285" s="123" t="s">
        <v>1534</v>
      </c>
      <c r="H285" s="1"/>
      <c r="I285" s="1" t="s">
        <v>32</v>
      </c>
      <c r="J285" s="1" t="s">
        <v>37</v>
      </c>
      <c r="K285" s="8" t="s">
        <v>292</v>
      </c>
      <c r="L285" s="166" t="s">
        <v>1585</v>
      </c>
      <c r="M285" s="1"/>
      <c r="N285" s="65"/>
      <c r="O285" s="2"/>
      <c r="P285" s="3"/>
      <c r="Q285" s="3"/>
      <c r="R285" s="3"/>
      <c r="S285" s="20"/>
      <c r="T285" s="20"/>
      <c r="U285" s="20"/>
      <c r="V285" s="20"/>
      <c r="W285" s="55"/>
      <c r="X285" s="20"/>
      <c r="Y285" s="100"/>
      <c r="Z285" s="112">
        <v>300000</v>
      </c>
      <c r="AA285" s="113"/>
      <c r="AB285" s="410"/>
      <c r="AC285" s="54">
        <f t="shared" si="104"/>
        <v>300000</v>
      </c>
      <c r="AD285" s="35">
        <v>300000</v>
      </c>
      <c r="AE285" s="241">
        <f t="shared" si="92"/>
        <v>0</v>
      </c>
      <c r="AF285" s="254">
        <v>270000</v>
      </c>
      <c r="AG285" s="254">
        <f t="shared" si="93"/>
        <v>30000</v>
      </c>
      <c r="AH285" s="208">
        <v>1</v>
      </c>
      <c r="AI285" s="208"/>
      <c r="AK285" s="208"/>
      <c r="AL285" s="208">
        <f t="shared" si="96"/>
        <v>1</v>
      </c>
    </row>
    <row r="286" spans="1:38" ht="50.1" customHeight="1" x14ac:dyDescent="0.25">
      <c r="A286" s="12">
        <v>1</v>
      </c>
      <c r="B286" s="3">
        <v>1</v>
      </c>
      <c r="C286" s="3">
        <v>1</v>
      </c>
      <c r="D286" s="3">
        <v>1</v>
      </c>
      <c r="E286" s="234" t="s">
        <v>1529</v>
      </c>
      <c r="F286" s="4"/>
      <c r="G286" s="123" t="s">
        <v>1535</v>
      </c>
      <c r="H286" s="1"/>
      <c r="I286" s="1" t="s">
        <v>32</v>
      </c>
      <c r="J286" s="1" t="s">
        <v>37</v>
      </c>
      <c r="K286" s="8" t="s">
        <v>292</v>
      </c>
      <c r="L286" s="166" t="s">
        <v>1586</v>
      </c>
      <c r="M286" s="1"/>
      <c r="N286" s="65"/>
      <c r="O286" s="2"/>
      <c r="P286" s="3"/>
      <c r="Q286" s="3"/>
      <c r="R286" s="3"/>
      <c r="S286" s="20"/>
      <c r="T286" s="20"/>
      <c r="U286" s="20"/>
      <c r="V286" s="20"/>
      <c r="W286" s="55"/>
      <c r="X286" s="20"/>
      <c r="Y286" s="100"/>
      <c r="Z286" s="112">
        <v>500000</v>
      </c>
      <c r="AA286" s="113"/>
      <c r="AB286" s="410"/>
      <c r="AC286" s="54">
        <f t="shared" si="104"/>
        <v>500000</v>
      </c>
      <c r="AD286" s="35">
        <v>500000</v>
      </c>
      <c r="AE286" s="241">
        <f t="shared" si="92"/>
        <v>0</v>
      </c>
      <c r="AF286" s="254">
        <v>125000</v>
      </c>
      <c r="AG286" s="254">
        <f t="shared" si="93"/>
        <v>375000</v>
      </c>
      <c r="AH286" s="208">
        <v>1</v>
      </c>
      <c r="AI286" s="208"/>
      <c r="AK286" s="208"/>
      <c r="AL286" s="208">
        <f t="shared" si="96"/>
        <v>1</v>
      </c>
    </row>
    <row r="287" spans="1:38" ht="50.1" customHeight="1" x14ac:dyDescent="0.25">
      <c r="A287" s="12">
        <v>1</v>
      </c>
      <c r="B287" s="3">
        <v>1</v>
      </c>
      <c r="C287" s="3">
        <v>1</v>
      </c>
      <c r="D287" s="3">
        <v>1</v>
      </c>
      <c r="E287" s="234" t="s">
        <v>1532</v>
      </c>
      <c r="F287" s="4"/>
      <c r="G287" s="123" t="s">
        <v>1536</v>
      </c>
      <c r="H287" s="1"/>
      <c r="I287" s="1" t="s">
        <v>32</v>
      </c>
      <c r="J287" s="1" t="s">
        <v>37</v>
      </c>
      <c r="K287" s="8" t="s">
        <v>292</v>
      </c>
      <c r="L287" s="166" t="s">
        <v>1587</v>
      </c>
      <c r="M287" s="1"/>
      <c r="N287" s="65"/>
      <c r="O287" s="2"/>
      <c r="P287" s="3"/>
      <c r="Q287" s="3"/>
      <c r="R287" s="3"/>
      <c r="S287" s="20"/>
      <c r="T287" s="20"/>
      <c r="U287" s="20"/>
      <c r="V287" s="20"/>
      <c r="W287" s="55"/>
      <c r="X287" s="20"/>
      <c r="Y287" s="100"/>
      <c r="Z287" s="112">
        <v>300000</v>
      </c>
      <c r="AA287" s="113"/>
      <c r="AB287" s="410"/>
      <c r="AC287" s="54">
        <f t="shared" si="104"/>
        <v>300000</v>
      </c>
      <c r="AD287" s="35">
        <v>300000</v>
      </c>
      <c r="AE287" s="241">
        <f t="shared" si="92"/>
        <v>0</v>
      </c>
      <c r="AF287" s="254">
        <v>270000</v>
      </c>
      <c r="AG287" s="254">
        <f t="shared" si="93"/>
        <v>30000</v>
      </c>
      <c r="AI287" s="208">
        <v>1</v>
      </c>
      <c r="AJ287" s="208"/>
      <c r="AK287" s="208"/>
      <c r="AL287" s="208">
        <f>SUM(AI287:AK287)</f>
        <v>1</v>
      </c>
    </row>
    <row r="288" spans="1:38" ht="50.1" customHeight="1" x14ac:dyDescent="0.25">
      <c r="A288" s="12">
        <v>1</v>
      </c>
      <c r="B288" s="3">
        <v>1</v>
      </c>
      <c r="C288" s="3">
        <v>1</v>
      </c>
      <c r="D288" s="3">
        <v>1</v>
      </c>
      <c r="E288" s="234" t="s">
        <v>1530</v>
      </c>
      <c r="F288" s="4"/>
      <c r="G288" s="171" t="s">
        <v>1537</v>
      </c>
      <c r="H288" s="1"/>
      <c r="I288" s="1" t="s">
        <v>32</v>
      </c>
      <c r="J288" s="1" t="s">
        <v>37</v>
      </c>
      <c r="K288" s="8" t="s">
        <v>292</v>
      </c>
      <c r="L288" s="166" t="s">
        <v>1588</v>
      </c>
      <c r="M288" s="1"/>
      <c r="N288" s="65"/>
      <c r="O288" s="2"/>
      <c r="P288" s="3"/>
      <c r="Q288" s="3"/>
      <c r="R288" s="3"/>
      <c r="S288" s="20"/>
      <c r="T288" s="20"/>
      <c r="U288" s="20"/>
      <c r="V288" s="20"/>
      <c r="W288" s="55"/>
      <c r="X288" s="20"/>
      <c r="Y288" s="100"/>
      <c r="Z288" s="114">
        <v>300000</v>
      </c>
      <c r="AA288" s="115"/>
      <c r="AB288" s="411"/>
      <c r="AC288" s="54">
        <f t="shared" si="104"/>
        <v>300000</v>
      </c>
      <c r="AD288" s="35">
        <v>300000</v>
      </c>
      <c r="AE288" s="241">
        <f t="shared" si="92"/>
        <v>0</v>
      </c>
      <c r="AF288" s="254">
        <v>255000</v>
      </c>
      <c r="AG288" s="254">
        <f t="shared" si="93"/>
        <v>45000</v>
      </c>
      <c r="AH288" s="208">
        <v>1</v>
      </c>
      <c r="AI288" s="208"/>
      <c r="AJ288" s="208"/>
      <c r="AK288" s="208"/>
      <c r="AL288" s="208">
        <f t="shared" si="96"/>
        <v>1</v>
      </c>
    </row>
    <row r="289" spans="1:38" ht="50.1" customHeight="1" x14ac:dyDescent="0.25">
      <c r="A289" s="12">
        <v>1</v>
      </c>
      <c r="B289" s="3">
        <v>1</v>
      </c>
      <c r="C289" s="3">
        <v>1</v>
      </c>
      <c r="D289" s="3">
        <v>1</v>
      </c>
      <c r="E289" s="234" t="s">
        <v>1605</v>
      </c>
      <c r="F289" s="4"/>
      <c r="G289" s="171" t="s">
        <v>1538</v>
      </c>
      <c r="H289" s="1"/>
      <c r="I289" s="1" t="s">
        <v>32</v>
      </c>
      <c r="J289" s="1" t="s">
        <v>37</v>
      </c>
      <c r="K289" s="8" t="s">
        <v>292</v>
      </c>
      <c r="L289" s="166" t="s">
        <v>1589</v>
      </c>
      <c r="M289" s="1"/>
      <c r="N289" s="65"/>
      <c r="O289" s="2"/>
      <c r="P289" s="3"/>
      <c r="Q289" s="3"/>
      <c r="R289" s="3"/>
      <c r="S289" s="20"/>
      <c r="T289" s="20"/>
      <c r="U289" s="20"/>
      <c r="V289" s="20"/>
      <c r="W289" s="55"/>
      <c r="X289" s="20"/>
      <c r="Y289" s="100"/>
      <c r="Z289" s="114">
        <v>300000</v>
      </c>
      <c r="AA289" s="115"/>
      <c r="AB289" s="411"/>
      <c r="AC289" s="54">
        <f t="shared" si="104"/>
        <v>300000</v>
      </c>
      <c r="AD289" s="35">
        <v>300000</v>
      </c>
      <c r="AE289" s="241">
        <f t="shared" si="92"/>
        <v>0</v>
      </c>
      <c r="AF289" s="254">
        <v>270000</v>
      </c>
      <c r="AG289" s="254">
        <f t="shared" si="93"/>
        <v>30000</v>
      </c>
      <c r="AH289" s="208">
        <v>1</v>
      </c>
      <c r="AI289" s="208"/>
      <c r="AJ289" s="208"/>
      <c r="AK289" s="208"/>
      <c r="AL289" s="208">
        <f t="shared" si="96"/>
        <v>1</v>
      </c>
    </row>
    <row r="290" spans="1:38" ht="50.1" customHeight="1" x14ac:dyDescent="0.25">
      <c r="A290" s="12">
        <v>1</v>
      </c>
      <c r="B290" s="3">
        <v>1</v>
      </c>
      <c r="C290" s="3">
        <v>1</v>
      </c>
      <c r="D290" s="3">
        <v>1</v>
      </c>
      <c r="E290" s="234" t="s">
        <v>1531</v>
      </c>
      <c r="F290" s="4"/>
      <c r="G290" s="171" t="s">
        <v>1539</v>
      </c>
      <c r="H290" s="1"/>
      <c r="I290" s="1" t="s">
        <v>32</v>
      </c>
      <c r="J290" s="1" t="s">
        <v>37</v>
      </c>
      <c r="K290" s="8" t="s">
        <v>292</v>
      </c>
      <c r="L290" s="166" t="s">
        <v>1590</v>
      </c>
      <c r="M290" s="1"/>
      <c r="N290" s="65"/>
      <c r="O290" s="2"/>
      <c r="P290" s="3"/>
      <c r="Q290" s="3"/>
      <c r="R290" s="3"/>
      <c r="S290" s="20"/>
      <c r="T290" s="20"/>
      <c r="U290" s="20"/>
      <c r="V290" s="20"/>
      <c r="W290" s="55"/>
      <c r="X290" s="20"/>
      <c r="Y290" s="100"/>
      <c r="Z290" s="114">
        <v>300000</v>
      </c>
      <c r="AA290" s="115"/>
      <c r="AB290" s="411"/>
      <c r="AC290" s="54">
        <f t="shared" si="104"/>
        <v>300000</v>
      </c>
      <c r="AD290" s="35">
        <v>300000</v>
      </c>
      <c r="AE290" s="241">
        <f t="shared" si="92"/>
        <v>0</v>
      </c>
      <c r="AF290" s="254">
        <v>270000</v>
      </c>
      <c r="AG290" s="254">
        <f t="shared" si="93"/>
        <v>30000</v>
      </c>
      <c r="AI290" s="208">
        <v>1</v>
      </c>
      <c r="AJ290" s="208"/>
      <c r="AK290" s="208">
        <v>0</v>
      </c>
      <c r="AL290" s="208">
        <f>SUM(AI290:AK290)</f>
        <v>1</v>
      </c>
    </row>
    <row r="291" spans="1:38" ht="50.1" customHeight="1" x14ac:dyDescent="0.25">
      <c r="A291" s="12">
        <v>1</v>
      </c>
      <c r="B291" s="3">
        <v>1</v>
      </c>
      <c r="C291" s="3">
        <v>1</v>
      </c>
      <c r="D291" s="3">
        <v>1</v>
      </c>
      <c r="E291" s="234" t="s">
        <v>1606</v>
      </c>
      <c r="F291" s="4"/>
      <c r="G291" s="171" t="s">
        <v>1540</v>
      </c>
      <c r="H291" s="1"/>
      <c r="I291" s="1" t="s">
        <v>32</v>
      </c>
      <c r="J291" s="1" t="s">
        <v>37</v>
      </c>
      <c r="K291" s="8" t="s">
        <v>292</v>
      </c>
      <c r="L291" s="166" t="s">
        <v>1591</v>
      </c>
      <c r="M291" s="1"/>
      <c r="N291" s="65"/>
      <c r="O291" s="2"/>
      <c r="P291" s="3"/>
      <c r="Q291" s="3"/>
      <c r="R291" s="3"/>
      <c r="S291" s="20"/>
      <c r="T291" s="20"/>
      <c r="U291" s="20"/>
      <c r="V291" s="20"/>
      <c r="W291" s="55"/>
      <c r="X291" s="20"/>
      <c r="Y291" s="100"/>
      <c r="Z291" s="114">
        <v>300000</v>
      </c>
      <c r="AA291" s="115"/>
      <c r="AB291" s="411"/>
      <c r="AC291" s="54">
        <f t="shared" si="104"/>
        <v>300000</v>
      </c>
      <c r="AD291" s="35">
        <v>300000</v>
      </c>
      <c r="AE291" s="241">
        <f t="shared" si="92"/>
        <v>0</v>
      </c>
      <c r="AF291" s="254">
        <v>270000</v>
      </c>
      <c r="AG291" s="254">
        <f t="shared" si="93"/>
        <v>30000</v>
      </c>
      <c r="AI291" s="208">
        <v>1</v>
      </c>
      <c r="AK291" s="208"/>
      <c r="AL291" s="208">
        <f>SUM(AI291:AK291)</f>
        <v>1</v>
      </c>
    </row>
    <row r="292" spans="1:38" ht="50.1" customHeight="1" x14ac:dyDescent="0.25">
      <c r="A292" s="12">
        <v>1</v>
      </c>
      <c r="B292" s="3">
        <v>1</v>
      </c>
      <c r="C292" s="3">
        <v>1</v>
      </c>
      <c r="D292" s="3">
        <v>1</v>
      </c>
      <c r="E292" s="234" t="s">
        <v>1607</v>
      </c>
      <c r="F292" s="4"/>
      <c r="G292" s="171" t="s">
        <v>1541</v>
      </c>
      <c r="H292" s="1"/>
      <c r="I292" s="1" t="s">
        <v>32</v>
      </c>
      <c r="J292" s="1" t="s">
        <v>37</v>
      </c>
      <c r="K292" s="8" t="s">
        <v>292</v>
      </c>
      <c r="L292" s="166" t="s">
        <v>1592</v>
      </c>
      <c r="M292" s="1"/>
      <c r="N292" s="65"/>
      <c r="O292" s="2"/>
      <c r="P292" s="3"/>
      <c r="Q292" s="3"/>
      <c r="R292" s="3"/>
      <c r="S292" s="20"/>
      <c r="T292" s="20"/>
      <c r="U292" s="20"/>
      <c r="V292" s="20"/>
      <c r="W292" s="55"/>
      <c r="X292" s="20"/>
      <c r="Y292" s="100"/>
      <c r="Z292" s="114">
        <v>300000</v>
      </c>
      <c r="AA292" s="115"/>
      <c r="AB292" s="411"/>
      <c r="AC292" s="54">
        <f t="shared" si="104"/>
        <v>300000</v>
      </c>
      <c r="AD292" s="35">
        <v>300000</v>
      </c>
      <c r="AE292" s="241">
        <f t="shared" si="92"/>
        <v>0</v>
      </c>
      <c r="AF292" s="254">
        <v>270000</v>
      </c>
      <c r="AG292" s="254">
        <f t="shared" si="93"/>
        <v>30000</v>
      </c>
      <c r="AH292" s="208">
        <v>1</v>
      </c>
      <c r="AI292" s="208"/>
      <c r="AK292" s="208"/>
      <c r="AL292" s="208">
        <f t="shared" si="96"/>
        <v>1</v>
      </c>
    </row>
    <row r="293" spans="1:38" ht="50.1" customHeight="1" x14ac:dyDescent="0.25">
      <c r="A293" s="12">
        <v>1</v>
      </c>
      <c r="B293" s="3">
        <v>1</v>
      </c>
      <c r="C293" s="3">
        <v>1</v>
      </c>
      <c r="D293" s="3">
        <v>1</v>
      </c>
      <c r="E293" s="234" t="s">
        <v>1608</v>
      </c>
      <c r="F293" s="4"/>
      <c r="G293" s="123" t="s">
        <v>1542</v>
      </c>
      <c r="H293" s="1"/>
      <c r="I293" s="1" t="s">
        <v>32</v>
      </c>
      <c r="J293" s="1" t="s">
        <v>37</v>
      </c>
      <c r="K293" s="8" t="s">
        <v>292</v>
      </c>
      <c r="L293" s="166" t="s">
        <v>1593</v>
      </c>
      <c r="M293" s="1"/>
      <c r="N293" s="65"/>
      <c r="O293" s="2"/>
      <c r="P293" s="3"/>
      <c r="Q293" s="3"/>
      <c r="R293" s="3"/>
      <c r="S293" s="20"/>
      <c r="T293" s="20"/>
      <c r="U293" s="20"/>
      <c r="V293" s="20"/>
      <c r="W293" s="55"/>
      <c r="X293" s="20"/>
      <c r="Y293" s="100"/>
      <c r="Z293" s="114">
        <v>300000</v>
      </c>
      <c r="AA293" s="115"/>
      <c r="AB293" s="411"/>
      <c r="AC293" s="54">
        <f t="shared" si="104"/>
        <v>300000</v>
      </c>
      <c r="AD293" s="35">
        <v>300000</v>
      </c>
      <c r="AE293" s="241">
        <f t="shared" si="92"/>
        <v>0</v>
      </c>
      <c r="AF293" s="254">
        <v>270000</v>
      </c>
      <c r="AG293" s="254">
        <f t="shared" si="93"/>
        <v>30000</v>
      </c>
      <c r="AH293" s="208">
        <v>1</v>
      </c>
      <c r="AI293" s="208"/>
      <c r="AK293" s="208"/>
      <c r="AL293" s="208">
        <f t="shared" si="96"/>
        <v>1</v>
      </c>
    </row>
    <row r="294" spans="1:38" ht="50.1" customHeight="1" x14ac:dyDescent="0.25">
      <c r="A294" s="12">
        <v>1</v>
      </c>
      <c r="B294" s="3">
        <v>1</v>
      </c>
      <c r="C294" s="3">
        <v>1</v>
      </c>
      <c r="D294" s="3">
        <v>1</v>
      </c>
      <c r="E294" s="234" t="s">
        <v>1609</v>
      </c>
      <c r="F294" s="4"/>
      <c r="G294" s="171" t="s">
        <v>1543</v>
      </c>
      <c r="H294" s="15"/>
      <c r="I294" s="15" t="s">
        <v>32</v>
      </c>
      <c r="J294" s="15" t="s">
        <v>37</v>
      </c>
      <c r="K294" s="31" t="s">
        <v>292</v>
      </c>
      <c r="L294" s="167" t="s">
        <v>1594</v>
      </c>
      <c r="M294" s="15"/>
      <c r="N294" s="67"/>
      <c r="O294" s="6"/>
      <c r="P294" s="7"/>
      <c r="Q294" s="7"/>
      <c r="R294" s="7"/>
      <c r="S294" s="20"/>
      <c r="T294" s="20"/>
      <c r="U294" s="20"/>
      <c r="V294" s="20"/>
      <c r="W294" s="55"/>
      <c r="X294" s="20"/>
      <c r="Y294" s="104"/>
      <c r="Z294" s="114">
        <v>300000</v>
      </c>
      <c r="AA294" s="115"/>
      <c r="AB294" s="411"/>
      <c r="AC294" s="54">
        <f t="shared" si="104"/>
        <v>300000</v>
      </c>
      <c r="AD294" s="35">
        <v>300000</v>
      </c>
      <c r="AE294" s="241">
        <f t="shared" si="92"/>
        <v>0</v>
      </c>
      <c r="AF294" s="254">
        <v>270000</v>
      </c>
      <c r="AG294" s="254">
        <f t="shared" si="93"/>
        <v>30000</v>
      </c>
      <c r="AH294" s="208">
        <v>1</v>
      </c>
      <c r="AI294" s="208"/>
      <c r="AK294" s="208"/>
      <c r="AL294" s="208">
        <f t="shared" si="96"/>
        <v>1</v>
      </c>
    </row>
    <row r="295" spans="1:38" ht="50.1" customHeight="1" x14ac:dyDescent="0.25">
      <c r="A295" s="12">
        <v>1</v>
      </c>
      <c r="B295" s="3">
        <v>1</v>
      </c>
      <c r="C295" s="3">
        <v>1</v>
      </c>
      <c r="D295" s="3">
        <v>1</v>
      </c>
      <c r="E295" s="234" t="s">
        <v>1610</v>
      </c>
      <c r="F295" s="4"/>
      <c r="G295" s="171" t="s">
        <v>1544</v>
      </c>
      <c r="H295" s="15"/>
      <c r="I295" s="15" t="s">
        <v>32</v>
      </c>
      <c r="J295" s="15" t="s">
        <v>37</v>
      </c>
      <c r="K295" s="31" t="s">
        <v>292</v>
      </c>
      <c r="L295" s="167" t="s">
        <v>1595</v>
      </c>
      <c r="M295" s="15"/>
      <c r="N295" s="67"/>
      <c r="O295" s="6"/>
      <c r="P295" s="7"/>
      <c r="Q295" s="7"/>
      <c r="R295" s="7"/>
      <c r="S295" s="20"/>
      <c r="T295" s="20"/>
      <c r="U295" s="20"/>
      <c r="V295" s="20"/>
      <c r="W295" s="55"/>
      <c r="X295" s="20"/>
      <c r="Y295" s="104"/>
      <c r="Z295" s="114">
        <v>150000</v>
      </c>
      <c r="AA295" s="115"/>
      <c r="AB295" s="411"/>
      <c r="AC295" s="54">
        <f t="shared" si="104"/>
        <v>150000</v>
      </c>
      <c r="AD295" s="35">
        <v>150000</v>
      </c>
      <c r="AE295" s="241">
        <f t="shared" si="92"/>
        <v>0</v>
      </c>
      <c r="AF295" s="254">
        <v>135000</v>
      </c>
      <c r="AG295" s="254">
        <f t="shared" si="93"/>
        <v>15000</v>
      </c>
      <c r="AH295" s="208">
        <v>1</v>
      </c>
      <c r="AI295" s="208"/>
      <c r="AK295" s="208"/>
      <c r="AL295" s="208">
        <f t="shared" si="96"/>
        <v>1</v>
      </c>
    </row>
    <row r="296" spans="1:38" ht="50.1" customHeight="1" x14ac:dyDescent="0.25">
      <c r="A296" s="12">
        <v>1</v>
      </c>
      <c r="B296" s="3">
        <v>1</v>
      </c>
      <c r="C296" s="3">
        <v>1</v>
      </c>
      <c r="D296" s="3">
        <v>1</v>
      </c>
      <c r="E296" s="234" t="s">
        <v>1611</v>
      </c>
      <c r="F296" s="4"/>
      <c r="G296" s="171" t="s">
        <v>1545</v>
      </c>
      <c r="H296" s="15"/>
      <c r="I296" s="15" t="s">
        <v>32</v>
      </c>
      <c r="J296" s="15" t="s">
        <v>37</v>
      </c>
      <c r="K296" s="31" t="s">
        <v>292</v>
      </c>
      <c r="L296" s="167" t="s">
        <v>1596</v>
      </c>
      <c r="M296" s="15"/>
      <c r="N296" s="67"/>
      <c r="O296" s="6"/>
      <c r="P296" s="7"/>
      <c r="Q296" s="7"/>
      <c r="R296" s="7"/>
      <c r="S296" s="20"/>
      <c r="T296" s="20"/>
      <c r="U296" s="20"/>
      <c r="V296" s="20"/>
      <c r="W296" s="55"/>
      <c r="X296" s="20"/>
      <c r="Y296" s="104"/>
      <c r="Z296" s="114">
        <v>150000</v>
      </c>
      <c r="AA296" s="115"/>
      <c r="AB296" s="411"/>
      <c r="AC296" s="54">
        <f t="shared" si="104"/>
        <v>150000</v>
      </c>
      <c r="AD296" s="35">
        <v>150000</v>
      </c>
      <c r="AE296" s="241">
        <f t="shared" si="92"/>
        <v>0</v>
      </c>
      <c r="AF296" s="254">
        <v>135000</v>
      </c>
      <c r="AG296" s="254">
        <f t="shared" si="93"/>
        <v>15000</v>
      </c>
      <c r="AH296" s="208">
        <v>1</v>
      </c>
      <c r="AI296" s="208"/>
      <c r="AK296" s="208"/>
      <c r="AL296" s="208">
        <f t="shared" si="96"/>
        <v>1</v>
      </c>
    </row>
    <row r="297" spans="1:38" ht="50.1" customHeight="1" x14ac:dyDescent="0.25">
      <c r="A297" s="12">
        <v>1</v>
      </c>
      <c r="B297" s="3">
        <v>1</v>
      </c>
      <c r="C297" s="3">
        <v>1</v>
      </c>
      <c r="D297" s="3">
        <v>1</v>
      </c>
      <c r="E297" s="234" t="s">
        <v>1612</v>
      </c>
      <c r="F297" s="4"/>
      <c r="G297" s="171" t="s">
        <v>1546</v>
      </c>
      <c r="H297" s="15"/>
      <c r="I297" s="15" t="s">
        <v>32</v>
      </c>
      <c r="J297" s="15" t="s">
        <v>37</v>
      </c>
      <c r="K297" s="31" t="s">
        <v>292</v>
      </c>
      <c r="L297" s="167" t="s">
        <v>1597</v>
      </c>
      <c r="M297" s="15"/>
      <c r="N297" s="67"/>
      <c r="O297" s="6"/>
      <c r="P297" s="7"/>
      <c r="Q297" s="7"/>
      <c r="R297" s="7"/>
      <c r="S297" s="20"/>
      <c r="T297" s="20"/>
      <c r="U297" s="20"/>
      <c r="V297" s="20"/>
      <c r="W297" s="55"/>
      <c r="X297" s="20"/>
      <c r="Y297" s="104"/>
      <c r="Z297" s="114">
        <v>150000</v>
      </c>
      <c r="AA297" s="115"/>
      <c r="AB297" s="411"/>
      <c r="AC297" s="54">
        <f t="shared" si="104"/>
        <v>150000</v>
      </c>
      <c r="AD297" s="35">
        <v>150000</v>
      </c>
      <c r="AE297" s="241">
        <f t="shared" si="92"/>
        <v>0</v>
      </c>
      <c r="AF297" s="254">
        <v>135000</v>
      </c>
      <c r="AG297" s="254">
        <f t="shared" si="93"/>
        <v>15000</v>
      </c>
      <c r="AH297" s="208">
        <v>1</v>
      </c>
      <c r="AI297" s="208"/>
      <c r="AK297" s="208"/>
      <c r="AL297" s="208">
        <f t="shared" si="96"/>
        <v>1</v>
      </c>
    </row>
    <row r="298" spans="1:38" ht="50.1" customHeight="1" x14ac:dyDescent="0.25">
      <c r="A298" s="12">
        <v>1</v>
      </c>
      <c r="B298" s="3">
        <v>1</v>
      </c>
      <c r="C298" s="3">
        <v>1</v>
      </c>
      <c r="D298" s="3">
        <v>1</v>
      </c>
      <c r="E298" s="234" t="s">
        <v>1613</v>
      </c>
      <c r="F298" s="4"/>
      <c r="G298" s="193" t="s">
        <v>1547</v>
      </c>
      <c r="H298" s="15"/>
      <c r="I298" s="15" t="s">
        <v>32</v>
      </c>
      <c r="J298" s="15" t="s">
        <v>37</v>
      </c>
      <c r="K298" s="31" t="s">
        <v>292</v>
      </c>
      <c r="L298" s="167" t="s">
        <v>1598</v>
      </c>
      <c r="M298" s="15"/>
      <c r="N298" s="67"/>
      <c r="O298" s="6"/>
      <c r="P298" s="7"/>
      <c r="Q298" s="7"/>
      <c r="R298" s="7"/>
      <c r="S298" s="20"/>
      <c r="T298" s="20"/>
      <c r="U298" s="20"/>
      <c r="V298" s="20"/>
      <c r="W298" s="55"/>
      <c r="X298" s="20"/>
      <c r="Y298" s="104"/>
      <c r="Z298" s="114">
        <v>150000</v>
      </c>
      <c r="AA298" s="115"/>
      <c r="AB298" s="411"/>
      <c r="AC298" s="54">
        <f t="shared" si="104"/>
        <v>150000</v>
      </c>
      <c r="AD298" s="35">
        <v>150000</v>
      </c>
      <c r="AE298" s="241">
        <f t="shared" si="92"/>
        <v>0</v>
      </c>
      <c r="AF298" s="254">
        <v>135000</v>
      </c>
      <c r="AG298" s="254">
        <f t="shared" si="93"/>
        <v>15000</v>
      </c>
      <c r="AH298" s="208">
        <v>1</v>
      </c>
      <c r="AI298" s="208"/>
      <c r="AJ298" s="208"/>
      <c r="AK298" s="208"/>
      <c r="AL298" s="208">
        <f t="shared" si="96"/>
        <v>1</v>
      </c>
    </row>
    <row r="299" spans="1:38" ht="50.1" customHeight="1" x14ac:dyDescent="0.25">
      <c r="A299" s="12">
        <v>1</v>
      </c>
      <c r="B299" s="3">
        <v>1</v>
      </c>
      <c r="C299" s="3">
        <v>1</v>
      </c>
      <c r="D299" s="3">
        <v>1</v>
      </c>
      <c r="E299" s="234" t="s">
        <v>1604</v>
      </c>
      <c r="F299" s="4"/>
      <c r="G299" s="124" t="s">
        <v>1548</v>
      </c>
      <c r="H299" s="1"/>
      <c r="I299" s="1" t="s">
        <v>32</v>
      </c>
      <c r="J299" s="1" t="s">
        <v>37</v>
      </c>
      <c r="K299" s="8" t="s">
        <v>292</v>
      </c>
      <c r="L299" s="168" t="s">
        <v>1599</v>
      </c>
      <c r="M299" s="1"/>
      <c r="N299" s="65"/>
      <c r="O299" s="2"/>
      <c r="P299" s="3"/>
      <c r="Q299" s="3"/>
      <c r="R299" s="3"/>
      <c r="S299" s="20"/>
      <c r="T299" s="20"/>
      <c r="U299" s="20"/>
      <c r="V299" s="20"/>
      <c r="W299" s="55"/>
      <c r="X299" s="20"/>
      <c r="Y299" s="100"/>
      <c r="Z299" s="114">
        <v>150000</v>
      </c>
      <c r="AA299" s="115"/>
      <c r="AB299" s="411"/>
      <c r="AC299" s="54">
        <f t="shared" si="104"/>
        <v>150000</v>
      </c>
      <c r="AD299" s="35">
        <v>150000</v>
      </c>
      <c r="AE299" s="241">
        <f t="shared" si="92"/>
        <v>0</v>
      </c>
      <c r="AF299" s="254">
        <v>135000</v>
      </c>
      <c r="AG299" s="254">
        <f t="shared" si="93"/>
        <v>15000</v>
      </c>
      <c r="AH299" s="208">
        <v>1</v>
      </c>
      <c r="AI299" s="208"/>
      <c r="AK299" s="208"/>
      <c r="AL299" s="208">
        <f t="shared" si="96"/>
        <v>1</v>
      </c>
    </row>
    <row r="300" spans="1:38" ht="50.1" customHeight="1" x14ac:dyDescent="0.25">
      <c r="A300" s="12">
        <v>1</v>
      </c>
      <c r="B300" s="3">
        <v>1</v>
      </c>
      <c r="C300" s="3">
        <v>1</v>
      </c>
      <c r="D300" s="3">
        <v>1</v>
      </c>
      <c r="E300" s="234" t="s">
        <v>1616</v>
      </c>
      <c r="F300" s="4"/>
      <c r="G300" s="123" t="s">
        <v>1549</v>
      </c>
      <c r="H300" s="1"/>
      <c r="I300" s="1" t="s">
        <v>32</v>
      </c>
      <c r="J300" s="1" t="s">
        <v>37</v>
      </c>
      <c r="K300" s="8" t="s">
        <v>292</v>
      </c>
      <c r="L300" s="166" t="s">
        <v>1600</v>
      </c>
      <c r="M300" s="1"/>
      <c r="N300" s="65"/>
      <c r="O300" s="2"/>
      <c r="P300" s="3"/>
      <c r="Q300" s="3"/>
      <c r="R300" s="3"/>
      <c r="S300" s="20"/>
      <c r="T300" s="20"/>
      <c r="U300" s="20"/>
      <c r="V300" s="20"/>
      <c r="W300" s="55"/>
      <c r="X300" s="20"/>
      <c r="Y300" s="100"/>
      <c r="Z300" s="112">
        <v>75000</v>
      </c>
      <c r="AA300" s="113"/>
      <c r="AB300" s="410"/>
      <c r="AC300" s="54">
        <f t="shared" si="104"/>
        <v>75000</v>
      </c>
      <c r="AD300" s="35">
        <v>75000</v>
      </c>
      <c r="AE300" s="241">
        <f t="shared" si="92"/>
        <v>0</v>
      </c>
      <c r="AF300" s="254">
        <v>67500</v>
      </c>
      <c r="AG300" s="254">
        <f t="shared" si="93"/>
        <v>7500</v>
      </c>
      <c r="AH300" s="208">
        <v>1</v>
      </c>
      <c r="AI300" s="208"/>
      <c r="AK300" s="208"/>
      <c r="AL300" s="208">
        <f t="shared" si="96"/>
        <v>1</v>
      </c>
    </row>
    <row r="301" spans="1:38" ht="50.1" customHeight="1" x14ac:dyDescent="0.25">
      <c r="A301" s="12">
        <v>1</v>
      </c>
      <c r="B301" s="3">
        <v>1</v>
      </c>
      <c r="C301" s="3">
        <v>1</v>
      </c>
      <c r="D301" s="3">
        <v>1</v>
      </c>
      <c r="E301" s="234" t="s">
        <v>1614</v>
      </c>
      <c r="F301" s="4"/>
      <c r="G301" s="123" t="s">
        <v>1550</v>
      </c>
      <c r="H301" s="1"/>
      <c r="I301" s="1" t="s">
        <v>32</v>
      </c>
      <c r="J301" s="1" t="s">
        <v>37</v>
      </c>
      <c r="K301" s="8" t="s">
        <v>292</v>
      </c>
      <c r="L301" s="166" t="s">
        <v>1601</v>
      </c>
      <c r="M301" s="1"/>
      <c r="N301" s="65"/>
      <c r="O301" s="2"/>
      <c r="P301" s="3"/>
      <c r="Q301" s="3"/>
      <c r="R301" s="3"/>
      <c r="S301" s="20"/>
      <c r="T301" s="20"/>
      <c r="U301" s="20"/>
      <c r="V301" s="20"/>
      <c r="W301" s="55"/>
      <c r="X301" s="20"/>
      <c r="Y301" s="100"/>
      <c r="Z301" s="112">
        <v>75000</v>
      </c>
      <c r="AA301" s="113"/>
      <c r="AB301" s="410"/>
      <c r="AC301" s="54">
        <f t="shared" si="104"/>
        <v>75000</v>
      </c>
      <c r="AD301" s="35">
        <v>0</v>
      </c>
      <c r="AE301" s="241">
        <f t="shared" si="92"/>
        <v>75000</v>
      </c>
      <c r="AF301" s="254">
        <v>0</v>
      </c>
      <c r="AG301" s="254">
        <f t="shared" si="93"/>
        <v>0</v>
      </c>
      <c r="AI301" s="208"/>
      <c r="AK301" s="208">
        <v>1</v>
      </c>
      <c r="AL301" s="208">
        <f>SUM(AI301:AK301)</f>
        <v>1</v>
      </c>
    </row>
    <row r="302" spans="1:38" ht="50.1" customHeight="1" x14ac:dyDescent="0.25">
      <c r="A302" s="12">
        <v>1</v>
      </c>
      <c r="B302" s="3">
        <v>1</v>
      </c>
      <c r="C302" s="3">
        <v>1</v>
      </c>
      <c r="D302" s="3">
        <v>1</v>
      </c>
      <c r="E302" s="234" t="s">
        <v>1615</v>
      </c>
      <c r="F302" s="4"/>
      <c r="G302" s="123" t="s">
        <v>1551</v>
      </c>
      <c r="H302" s="1"/>
      <c r="I302" s="1" t="s">
        <v>32</v>
      </c>
      <c r="J302" s="1" t="s">
        <v>37</v>
      </c>
      <c r="K302" s="8" t="s">
        <v>292</v>
      </c>
      <c r="L302" s="166" t="s">
        <v>1602</v>
      </c>
      <c r="M302" s="1"/>
      <c r="N302" s="65"/>
      <c r="O302" s="2"/>
      <c r="P302" s="3"/>
      <c r="Q302" s="3"/>
      <c r="R302" s="3"/>
      <c r="S302" s="20"/>
      <c r="T302" s="20"/>
      <c r="U302" s="20"/>
      <c r="V302" s="20"/>
      <c r="W302" s="55"/>
      <c r="X302" s="20"/>
      <c r="Y302" s="100"/>
      <c r="Z302" s="112">
        <v>75000</v>
      </c>
      <c r="AA302" s="113"/>
      <c r="AB302" s="410"/>
      <c r="AC302" s="54">
        <f t="shared" si="104"/>
        <v>75000</v>
      </c>
      <c r="AD302" s="35">
        <v>75000</v>
      </c>
      <c r="AE302" s="241">
        <f t="shared" si="92"/>
        <v>0</v>
      </c>
      <c r="AF302" s="254">
        <v>67500</v>
      </c>
      <c r="AG302" s="254">
        <f t="shared" si="93"/>
        <v>7500</v>
      </c>
      <c r="AH302" s="208">
        <v>1</v>
      </c>
      <c r="AI302" s="208"/>
      <c r="AJ302" s="208"/>
      <c r="AK302" s="208"/>
      <c r="AL302" s="208">
        <f t="shared" si="96"/>
        <v>1</v>
      </c>
    </row>
    <row r="303" spans="1:38" s="38" customFormat="1" ht="50.1" customHeight="1" x14ac:dyDescent="0.25">
      <c r="A303" s="12">
        <v>1</v>
      </c>
      <c r="B303" s="3">
        <v>1</v>
      </c>
      <c r="C303" s="3">
        <v>1</v>
      </c>
      <c r="D303" s="3">
        <v>1</v>
      </c>
      <c r="E303" s="384" t="s">
        <v>1300</v>
      </c>
      <c r="F303" s="385" t="s">
        <v>28</v>
      </c>
      <c r="G303" s="386" t="s">
        <v>2140</v>
      </c>
      <c r="H303" s="385" t="s">
        <v>955</v>
      </c>
      <c r="I303" s="385" t="s">
        <v>31</v>
      </c>
      <c r="J303" s="385" t="s">
        <v>228</v>
      </c>
      <c r="K303" s="387" t="s">
        <v>153</v>
      </c>
      <c r="L303" s="386" t="s">
        <v>54</v>
      </c>
      <c r="M303" s="84" t="s">
        <v>52</v>
      </c>
      <c r="N303" s="85" t="s">
        <v>54</v>
      </c>
      <c r="O303" s="86">
        <v>19700</v>
      </c>
      <c r="P303" s="83">
        <v>562</v>
      </c>
      <c r="Q303" s="83" t="s">
        <v>91</v>
      </c>
      <c r="R303" s="83" t="s">
        <v>91</v>
      </c>
      <c r="S303" s="116">
        <v>13500000</v>
      </c>
      <c r="T303" s="116">
        <v>12000000</v>
      </c>
      <c r="U303" s="116">
        <v>12000000</v>
      </c>
      <c r="V303" s="116">
        <v>12000000</v>
      </c>
      <c r="W303" s="87">
        <v>5000000</v>
      </c>
      <c r="X303" s="116">
        <v>7000000</v>
      </c>
      <c r="Y303" s="116">
        <f>SUM(W303:X303)</f>
        <v>12000000</v>
      </c>
      <c r="Z303" s="87">
        <f>5000000-1500000</f>
        <v>3500000</v>
      </c>
      <c r="AA303" s="87"/>
      <c r="AB303" s="322"/>
      <c r="AC303" s="54">
        <f t="shared" si="104"/>
        <v>3500000</v>
      </c>
      <c r="AD303" s="35">
        <v>3478740.3899999997</v>
      </c>
      <c r="AE303" s="241">
        <f t="shared" si="92"/>
        <v>21259.610000000335</v>
      </c>
      <c r="AF303" s="254">
        <v>3353530.3899999997</v>
      </c>
      <c r="AG303" s="254">
        <f t="shared" si="93"/>
        <v>125210</v>
      </c>
      <c r="AH303" s="208"/>
      <c r="AI303" s="208">
        <v>1</v>
      </c>
      <c r="AJ303" s="208"/>
      <c r="AK303" s="208"/>
      <c r="AL303" s="208">
        <f t="shared" si="96"/>
        <v>1</v>
      </c>
    </row>
    <row r="304" spans="1:38" s="38" customFormat="1" ht="50.1" customHeight="1" x14ac:dyDescent="0.25">
      <c r="A304" s="12"/>
      <c r="B304" s="3"/>
      <c r="C304" s="3"/>
      <c r="D304" s="3"/>
      <c r="E304" s="384" t="s">
        <v>1946</v>
      </c>
      <c r="F304" s="385"/>
      <c r="G304" s="381" t="s">
        <v>1942</v>
      </c>
      <c r="H304" s="385"/>
      <c r="I304" s="385" t="s">
        <v>31</v>
      </c>
      <c r="J304" s="385"/>
      <c r="K304" s="387"/>
      <c r="L304" s="383" t="s">
        <v>1941</v>
      </c>
      <c r="M304" s="84"/>
      <c r="N304" s="85"/>
      <c r="O304" s="86"/>
      <c r="P304" s="83"/>
      <c r="Q304" s="83"/>
      <c r="R304" s="83"/>
      <c r="S304" s="116"/>
      <c r="T304" s="116"/>
      <c r="U304" s="116"/>
      <c r="V304" s="116"/>
      <c r="W304" s="87"/>
      <c r="X304" s="116"/>
      <c r="Y304" s="116"/>
      <c r="Z304" s="87">
        <v>2500000</v>
      </c>
      <c r="AA304" s="87"/>
      <c r="AB304" s="322"/>
      <c r="AC304" s="54">
        <f t="shared" si="104"/>
        <v>2500000</v>
      </c>
      <c r="AD304" s="35">
        <v>2499143.7999999998</v>
      </c>
      <c r="AE304" s="241">
        <f t="shared" si="92"/>
        <v>856.20000000018626</v>
      </c>
      <c r="AF304" s="254">
        <v>2499000</v>
      </c>
      <c r="AG304" s="254">
        <f t="shared" si="93"/>
        <v>143.79999999981374</v>
      </c>
      <c r="AH304" s="208">
        <v>1</v>
      </c>
      <c r="AI304" s="208"/>
      <c r="AJ304" s="208"/>
      <c r="AK304" s="208"/>
      <c r="AL304" s="208">
        <f>SUM(AI304:AK304)</f>
        <v>0</v>
      </c>
    </row>
    <row r="305" spans="1:38" ht="66.75" customHeight="1" x14ac:dyDescent="0.25">
      <c r="B305" s="3">
        <v>1</v>
      </c>
      <c r="C305" s="3">
        <v>1</v>
      </c>
      <c r="D305" s="3">
        <v>1</v>
      </c>
      <c r="E305" s="342" t="s">
        <v>1301</v>
      </c>
      <c r="F305" s="5" t="s">
        <v>28</v>
      </c>
      <c r="G305" s="74" t="s">
        <v>956</v>
      </c>
      <c r="H305" s="5" t="s">
        <v>957</v>
      </c>
      <c r="I305" s="5" t="s">
        <v>32</v>
      </c>
      <c r="J305" s="5" t="s">
        <v>40</v>
      </c>
      <c r="K305" s="11" t="s">
        <v>153</v>
      </c>
      <c r="L305" s="74" t="s">
        <v>54</v>
      </c>
      <c r="M305" s="4" t="s">
        <v>52</v>
      </c>
      <c r="N305" s="68" t="s">
        <v>54</v>
      </c>
      <c r="O305" s="2">
        <v>100000</v>
      </c>
      <c r="P305" s="3" t="s">
        <v>107</v>
      </c>
      <c r="Q305" s="3" t="s">
        <v>91</v>
      </c>
      <c r="R305" s="3" t="s">
        <v>91</v>
      </c>
      <c r="S305" s="100">
        <v>10000000</v>
      </c>
      <c r="T305" s="100">
        <v>10000000</v>
      </c>
      <c r="U305" s="100">
        <v>10000000</v>
      </c>
      <c r="V305" s="100">
        <v>10000000</v>
      </c>
      <c r="W305" s="54">
        <v>6000000</v>
      </c>
      <c r="X305" s="100">
        <v>4000000</v>
      </c>
      <c r="Y305" s="100">
        <f>SUM(W305:X305)</f>
        <v>10000000</v>
      </c>
      <c r="Z305" s="241">
        <f>6000000-Z306-Z307-Z308-Z309-Z310-Z311-Z312-Z313-Z314-Z315-Z316-Z317-Z318-Z319-Z320-Z321-Z322-Z323-Z324-Z325-Z326-Z327-Z328-Z329-Z330-Z331-Z332-Z333-Z334-Z335-Z336-Z337-Z338-Z339-Z340-Z341-Z342-Z343-Z344-Z345-Z346-Z347-Z348-Z349-Z350-Z351-Z352-Z353-Z354-Z355</f>
        <v>-730000</v>
      </c>
      <c r="AA305" s="54">
        <f>1029324.69+200000+100000</f>
        <v>1329324.69</v>
      </c>
      <c r="AB305" s="241">
        <v>-9919.67</v>
      </c>
      <c r="AC305" s="54">
        <f t="shared" si="104"/>
        <v>589405.0199999999</v>
      </c>
      <c r="AD305" s="35">
        <v>224582.88999999998</v>
      </c>
      <c r="AE305" s="241">
        <f t="shared" si="92"/>
        <v>364822.12999999989</v>
      </c>
      <c r="AF305" s="254">
        <v>224582.88999999998</v>
      </c>
      <c r="AG305" s="254">
        <f t="shared" si="93"/>
        <v>0</v>
      </c>
      <c r="AH305" s="208"/>
      <c r="AI305" s="208"/>
      <c r="AJ305" s="208"/>
      <c r="AK305" s="208"/>
      <c r="AL305" s="208">
        <f t="shared" si="96"/>
        <v>0</v>
      </c>
    </row>
    <row r="306" spans="1:38" s="176" customFormat="1" ht="68.25" customHeight="1" x14ac:dyDescent="0.25">
      <c r="A306" s="12">
        <v>1</v>
      </c>
      <c r="B306" s="3">
        <v>1</v>
      </c>
      <c r="C306" s="3">
        <v>1</v>
      </c>
      <c r="D306" s="3">
        <v>1</v>
      </c>
      <c r="E306" s="342" t="s">
        <v>1301</v>
      </c>
      <c r="F306" s="74"/>
      <c r="G306" s="381" t="s">
        <v>1631</v>
      </c>
      <c r="H306" s="74"/>
      <c r="I306" s="74" t="s">
        <v>32</v>
      </c>
      <c r="J306" s="74"/>
      <c r="K306" s="388" t="s">
        <v>1630</v>
      </c>
      <c r="L306" s="378" t="s">
        <v>1620</v>
      </c>
      <c r="M306" s="159"/>
      <c r="N306" s="159"/>
      <c r="O306" s="169"/>
      <c r="P306" s="170"/>
      <c r="Q306" s="170"/>
      <c r="R306" s="170"/>
      <c r="S306" s="156"/>
      <c r="T306" s="156"/>
      <c r="U306" s="156"/>
      <c r="V306" s="156"/>
      <c r="W306" s="156"/>
      <c r="X306" s="156"/>
      <c r="Y306" s="156"/>
      <c r="Z306" s="54">
        <v>150000</v>
      </c>
      <c r="AA306" s="156"/>
      <c r="AB306" s="241"/>
      <c r="AC306" s="54">
        <f t="shared" si="104"/>
        <v>150000</v>
      </c>
      <c r="AD306" s="35">
        <v>150000</v>
      </c>
      <c r="AE306" s="241">
        <f t="shared" si="92"/>
        <v>0</v>
      </c>
      <c r="AF306" s="241">
        <v>150000</v>
      </c>
      <c r="AG306" s="254">
        <f t="shared" si="93"/>
        <v>0</v>
      </c>
      <c r="AI306" s="203">
        <v>1</v>
      </c>
      <c r="AJ306" s="203"/>
      <c r="AK306" s="203"/>
      <c r="AL306" s="208">
        <f t="shared" si="96"/>
        <v>1</v>
      </c>
    </row>
    <row r="307" spans="1:38" s="176" customFormat="1" ht="68.25" customHeight="1" x14ac:dyDescent="0.25">
      <c r="A307" s="12">
        <v>1</v>
      </c>
      <c r="B307" s="3">
        <v>1</v>
      </c>
      <c r="C307" s="3">
        <v>1</v>
      </c>
      <c r="D307" s="3">
        <v>1</v>
      </c>
      <c r="E307" s="342" t="s">
        <v>1301</v>
      </c>
      <c r="F307" s="74"/>
      <c r="G307" s="389" t="s">
        <v>1625</v>
      </c>
      <c r="H307" s="74"/>
      <c r="I307" s="74" t="s">
        <v>32</v>
      </c>
      <c r="J307" s="74"/>
      <c r="K307" s="388" t="s">
        <v>1624</v>
      </c>
      <c r="L307" s="390" t="s">
        <v>1621</v>
      </c>
      <c r="M307" s="159"/>
      <c r="N307" s="159"/>
      <c r="O307" s="169"/>
      <c r="P307" s="170"/>
      <c r="Q307" s="170"/>
      <c r="R307" s="170"/>
      <c r="S307" s="156"/>
      <c r="T307" s="156"/>
      <c r="U307" s="156"/>
      <c r="V307" s="156"/>
      <c r="W307" s="156"/>
      <c r="X307" s="156"/>
      <c r="Y307" s="156"/>
      <c r="Z307" s="54">
        <v>70000</v>
      </c>
      <c r="AA307" s="156"/>
      <c r="AB307" s="241"/>
      <c r="AC307" s="54">
        <f t="shared" si="104"/>
        <v>70000</v>
      </c>
      <c r="AD307" s="35">
        <v>70000</v>
      </c>
      <c r="AE307" s="241">
        <f t="shared" si="92"/>
        <v>0</v>
      </c>
      <c r="AF307" s="241">
        <v>40591.480000000003</v>
      </c>
      <c r="AG307" s="254">
        <f t="shared" si="93"/>
        <v>29408.519999999997</v>
      </c>
      <c r="AI307" s="203">
        <v>1</v>
      </c>
      <c r="AJ307" s="203"/>
      <c r="AK307" s="203"/>
      <c r="AL307" s="208">
        <f t="shared" si="96"/>
        <v>1</v>
      </c>
    </row>
    <row r="308" spans="1:38" s="176" customFormat="1" ht="68.25" customHeight="1" x14ac:dyDescent="0.25">
      <c r="A308" s="12">
        <v>1</v>
      </c>
      <c r="B308" s="3">
        <v>1</v>
      </c>
      <c r="C308" s="3">
        <v>1</v>
      </c>
      <c r="D308" s="3">
        <v>1</v>
      </c>
      <c r="E308" s="342" t="s">
        <v>1301</v>
      </c>
      <c r="F308" s="74"/>
      <c r="G308" s="379" t="s">
        <v>1627</v>
      </c>
      <c r="H308" s="74"/>
      <c r="I308" s="74" t="s">
        <v>32</v>
      </c>
      <c r="J308" s="74"/>
      <c r="K308" s="388" t="s">
        <v>1626</v>
      </c>
      <c r="L308" s="390" t="s">
        <v>1622</v>
      </c>
      <c r="M308" s="159"/>
      <c r="N308" s="159"/>
      <c r="O308" s="169"/>
      <c r="P308" s="170"/>
      <c r="Q308" s="170"/>
      <c r="R308" s="170"/>
      <c r="S308" s="156"/>
      <c r="T308" s="156"/>
      <c r="U308" s="156"/>
      <c r="V308" s="156"/>
      <c r="W308" s="156"/>
      <c r="X308" s="156"/>
      <c r="Y308" s="156"/>
      <c r="Z308" s="54">
        <v>70000</v>
      </c>
      <c r="AA308" s="156"/>
      <c r="AB308" s="241">
        <v>-28296.959999999999</v>
      </c>
      <c r="AC308" s="54">
        <f t="shared" si="104"/>
        <v>41703.040000000001</v>
      </c>
      <c r="AD308" s="35">
        <v>41703.040000000001</v>
      </c>
      <c r="AE308" s="241">
        <f t="shared" si="92"/>
        <v>0</v>
      </c>
      <c r="AF308" s="241">
        <v>41703.040000000001</v>
      </c>
      <c r="AG308" s="254">
        <f t="shared" si="93"/>
        <v>0</v>
      </c>
      <c r="AI308" s="203">
        <v>1</v>
      </c>
      <c r="AJ308" s="203"/>
      <c r="AK308" s="203"/>
      <c r="AL308" s="208">
        <f t="shared" si="96"/>
        <v>1</v>
      </c>
    </row>
    <row r="309" spans="1:38" s="176" customFormat="1" ht="68.25" customHeight="1" x14ac:dyDescent="0.25">
      <c r="A309" s="12">
        <v>1</v>
      </c>
      <c r="B309" s="3">
        <v>1</v>
      </c>
      <c r="C309" s="3">
        <v>1</v>
      </c>
      <c r="D309" s="3">
        <v>1</v>
      </c>
      <c r="E309" s="342" t="s">
        <v>1301</v>
      </c>
      <c r="F309" s="74"/>
      <c r="G309" s="379" t="s">
        <v>1629</v>
      </c>
      <c r="H309" s="74"/>
      <c r="I309" s="74" t="s">
        <v>32</v>
      </c>
      <c r="J309" s="74"/>
      <c r="K309" s="388" t="s">
        <v>1628</v>
      </c>
      <c r="L309" s="390" t="s">
        <v>1623</v>
      </c>
      <c r="M309" s="159"/>
      <c r="N309" s="159"/>
      <c r="O309" s="169"/>
      <c r="P309" s="170"/>
      <c r="Q309" s="170"/>
      <c r="R309" s="170"/>
      <c r="S309" s="156"/>
      <c r="T309" s="156"/>
      <c r="U309" s="156"/>
      <c r="V309" s="156"/>
      <c r="W309" s="156"/>
      <c r="X309" s="156"/>
      <c r="Y309" s="156"/>
      <c r="Z309" s="54">
        <v>40000</v>
      </c>
      <c r="AA309" s="156"/>
      <c r="AB309" s="241"/>
      <c r="AC309" s="54">
        <f t="shared" si="104"/>
        <v>40000</v>
      </c>
      <c r="AD309" s="35">
        <v>40000</v>
      </c>
      <c r="AE309" s="241">
        <f t="shared" si="92"/>
        <v>0</v>
      </c>
      <c r="AF309" s="241">
        <v>40000</v>
      </c>
      <c r="AG309" s="254">
        <f t="shared" si="93"/>
        <v>0</v>
      </c>
      <c r="AI309" s="203">
        <v>1</v>
      </c>
      <c r="AJ309" s="203"/>
      <c r="AK309" s="203"/>
      <c r="AL309" s="208">
        <f t="shared" si="96"/>
        <v>1</v>
      </c>
    </row>
    <row r="310" spans="1:38" s="176" customFormat="1" ht="68.25" customHeight="1" x14ac:dyDescent="0.25">
      <c r="A310" s="12">
        <v>1</v>
      </c>
      <c r="B310" s="3">
        <v>1</v>
      </c>
      <c r="C310" s="3">
        <v>1</v>
      </c>
      <c r="D310" s="3">
        <v>1</v>
      </c>
      <c r="E310" s="342" t="s">
        <v>1301</v>
      </c>
      <c r="F310" s="74"/>
      <c r="G310" s="381" t="s">
        <v>1661</v>
      </c>
      <c r="H310" s="74"/>
      <c r="I310" s="74" t="s">
        <v>32</v>
      </c>
      <c r="J310" s="74"/>
      <c r="K310" s="388" t="s">
        <v>1660</v>
      </c>
      <c r="L310" s="383" t="s">
        <v>1659</v>
      </c>
      <c r="M310" s="159"/>
      <c r="N310" s="159"/>
      <c r="O310" s="169"/>
      <c r="P310" s="170"/>
      <c r="Q310" s="170"/>
      <c r="R310" s="170"/>
      <c r="S310" s="156"/>
      <c r="T310" s="156"/>
      <c r="U310" s="156"/>
      <c r="V310" s="156"/>
      <c r="W310" s="156"/>
      <c r="X310" s="156"/>
      <c r="Y310" s="156"/>
      <c r="Z310" s="54">
        <v>70000</v>
      </c>
      <c r="AA310" s="156"/>
      <c r="AB310" s="241"/>
      <c r="AC310" s="54">
        <f t="shared" si="104"/>
        <v>70000</v>
      </c>
      <c r="AD310" s="35">
        <v>70000</v>
      </c>
      <c r="AE310" s="241">
        <f t="shared" si="92"/>
        <v>0</v>
      </c>
      <c r="AF310" s="241">
        <v>70000</v>
      </c>
      <c r="AG310" s="254">
        <f t="shared" si="93"/>
        <v>0</v>
      </c>
      <c r="AI310" s="203">
        <v>1</v>
      </c>
      <c r="AJ310" s="203"/>
      <c r="AK310" s="203"/>
      <c r="AL310" s="208">
        <f t="shared" si="96"/>
        <v>1</v>
      </c>
    </row>
    <row r="311" spans="1:38" s="176" customFormat="1" ht="68.25" customHeight="1" x14ac:dyDescent="0.25">
      <c r="A311" s="12"/>
      <c r="B311" s="3"/>
      <c r="C311" s="3"/>
      <c r="D311" s="3">
        <v>1</v>
      </c>
      <c r="E311" s="342" t="s">
        <v>1301</v>
      </c>
      <c r="F311" s="74"/>
      <c r="G311" s="389" t="s">
        <v>1688</v>
      </c>
      <c r="H311" s="74"/>
      <c r="I311" s="74" t="s">
        <v>32</v>
      </c>
      <c r="J311" s="74"/>
      <c r="K311" s="388" t="s">
        <v>1683</v>
      </c>
      <c r="L311" s="391" t="s">
        <v>1678</v>
      </c>
      <c r="M311" s="159"/>
      <c r="N311" s="159"/>
      <c r="O311" s="169"/>
      <c r="P311" s="170"/>
      <c r="Q311" s="170"/>
      <c r="R311" s="170"/>
      <c r="S311" s="156"/>
      <c r="T311" s="156"/>
      <c r="U311" s="156"/>
      <c r="V311" s="156"/>
      <c r="W311" s="156"/>
      <c r="X311" s="156"/>
      <c r="Y311" s="156"/>
      <c r="Z311" s="402">
        <v>70000</v>
      </c>
      <c r="AA311" s="156"/>
      <c r="AB311" s="241">
        <v>-12861.83</v>
      </c>
      <c r="AC311" s="54">
        <f t="shared" si="104"/>
        <v>57138.17</v>
      </c>
      <c r="AD311" s="35">
        <v>57138.17</v>
      </c>
      <c r="AE311" s="241">
        <f t="shared" si="92"/>
        <v>0</v>
      </c>
      <c r="AF311" s="241">
        <v>57138.17</v>
      </c>
      <c r="AG311" s="254">
        <f t="shared" si="93"/>
        <v>0</v>
      </c>
      <c r="AI311" s="203">
        <v>1</v>
      </c>
      <c r="AJ311" s="203"/>
      <c r="AK311" s="203"/>
      <c r="AL311" s="208">
        <f t="shared" si="96"/>
        <v>1</v>
      </c>
    </row>
    <row r="312" spans="1:38" s="176" customFormat="1" ht="68.25" customHeight="1" x14ac:dyDescent="0.25">
      <c r="A312" s="12"/>
      <c r="B312" s="3"/>
      <c r="C312" s="3"/>
      <c r="D312" s="3">
        <v>1</v>
      </c>
      <c r="E312" s="342" t="s">
        <v>1301</v>
      </c>
      <c r="F312" s="74"/>
      <c r="G312" s="392" t="s">
        <v>1689</v>
      </c>
      <c r="H312" s="74"/>
      <c r="I312" s="74" t="s">
        <v>32</v>
      </c>
      <c r="J312" s="74"/>
      <c r="K312" s="382" t="s">
        <v>1692</v>
      </c>
      <c r="L312" s="380" t="s">
        <v>1679</v>
      </c>
      <c r="M312" s="159"/>
      <c r="N312" s="159"/>
      <c r="O312" s="169"/>
      <c r="P312" s="170"/>
      <c r="Q312" s="170"/>
      <c r="R312" s="170"/>
      <c r="S312" s="156"/>
      <c r="T312" s="156"/>
      <c r="U312" s="156"/>
      <c r="V312" s="156"/>
      <c r="W312" s="156"/>
      <c r="X312" s="156"/>
      <c r="Y312" s="156"/>
      <c r="Z312" s="402">
        <v>70000</v>
      </c>
      <c r="AA312" s="156"/>
      <c r="AB312" s="241"/>
      <c r="AC312" s="54">
        <f t="shared" si="104"/>
        <v>70000</v>
      </c>
      <c r="AD312" s="35">
        <v>70000</v>
      </c>
      <c r="AE312" s="241">
        <f t="shared" si="92"/>
        <v>0</v>
      </c>
      <c r="AF312" s="241">
        <v>70000</v>
      </c>
      <c r="AG312" s="254">
        <f t="shared" si="93"/>
        <v>0</v>
      </c>
      <c r="AI312" s="203">
        <v>1</v>
      </c>
      <c r="AJ312" s="203"/>
      <c r="AK312" s="203"/>
      <c r="AL312" s="208">
        <f t="shared" si="96"/>
        <v>1</v>
      </c>
    </row>
    <row r="313" spans="1:38" s="176" customFormat="1" ht="68.25" customHeight="1" x14ac:dyDescent="0.25">
      <c r="A313" s="12"/>
      <c r="B313" s="3"/>
      <c r="C313" s="3"/>
      <c r="D313" s="3">
        <v>1</v>
      </c>
      <c r="E313" s="342" t="s">
        <v>1301</v>
      </c>
      <c r="F313" s="74"/>
      <c r="G313" s="392" t="s">
        <v>1690</v>
      </c>
      <c r="H313" s="74"/>
      <c r="I313" s="74" t="s">
        <v>32</v>
      </c>
      <c r="J313" s="74"/>
      <c r="K313" s="388" t="s">
        <v>1684</v>
      </c>
      <c r="L313" s="380" t="s">
        <v>1680</v>
      </c>
      <c r="M313" s="159"/>
      <c r="N313" s="159"/>
      <c r="O313" s="169"/>
      <c r="P313" s="170"/>
      <c r="Q313" s="170"/>
      <c r="R313" s="170"/>
      <c r="S313" s="156"/>
      <c r="T313" s="156"/>
      <c r="U313" s="156"/>
      <c r="V313" s="156"/>
      <c r="W313" s="156"/>
      <c r="X313" s="156"/>
      <c r="Y313" s="156"/>
      <c r="Z313" s="402">
        <v>70000</v>
      </c>
      <c r="AA313" s="156"/>
      <c r="AB313" s="241"/>
      <c r="AC313" s="54">
        <f t="shared" ref="AC313:AC344" si="105">SUM(Z313:AB313)</f>
        <v>70000</v>
      </c>
      <c r="AD313" s="35">
        <v>70000</v>
      </c>
      <c r="AE313" s="241">
        <f t="shared" si="92"/>
        <v>0</v>
      </c>
      <c r="AF313" s="241">
        <v>70000</v>
      </c>
      <c r="AG313" s="254">
        <f t="shared" si="93"/>
        <v>0</v>
      </c>
      <c r="AH313" s="203"/>
      <c r="AI313" s="203">
        <v>1</v>
      </c>
      <c r="AK313" s="203"/>
      <c r="AL313" s="208">
        <f t="shared" si="96"/>
        <v>1</v>
      </c>
    </row>
    <row r="314" spans="1:38" s="176" customFormat="1" ht="68.25" customHeight="1" x14ac:dyDescent="0.25">
      <c r="A314" s="12"/>
      <c r="B314" s="3"/>
      <c r="C314" s="3"/>
      <c r="D314" s="3">
        <v>1</v>
      </c>
      <c r="E314" s="342" t="s">
        <v>1301</v>
      </c>
      <c r="F314" s="74"/>
      <c r="G314" s="392" t="s">
        <v>1691</v>
      </c>
      <c r="H314" s="74"/>
      <c r="I314" s="74" t="s">
        <v>32</v>
      </c>
      <c r="J314" s="74"/>
      <c r="K314" s="388" t="s">
        <v>1685</v>
      </c>
      <c r="L314" s="380" t="s">
        <v>1681</v>
      </c>
      <c r="M314" s="159"/>
      <c r="N314" s="159"/>
      <c r="O314" s="169"/>
      <c r="P314" s="170"/>
      <c r="Q314" s="170"/>
      <c r="R314" s="170"/>
      <c r="S314" s="156"/>
      <c r="T314" s="156"/>
      <c r="U314" s="156"/>
      <c r="V314" s="156"/>
      <c r="W314" s="156"/>
      <c r="X314" s="156"/>
      <c r="Y314" s="156"/>
      <c r="Z314" s="402">
        <v>70000</v>
      </c>
      <c r="AA314" s="156"/>
      <c r="AB314" s="241">
        <v>-70000</v>
      </c>
      <c r="AC314" s="54">
        <f t="shared" si="105"/>
        <v>0</v>
      </c>
      <c r="AD314" s="35">
        <v>0</v>
      </c>
      <c r="AE314" s="241">
        <f t="shared" si="92"/>
        <v>0</v>
      </c>
      <c r="AF314" s="241">
        <v>0</v>
      </c>
      <c r="AG314" s="254">
        <f t="shared" si="93"/>
        <v>0</v>
      </c>
      <c r="AH314" s="203"/>
      <c r="AI314" s="203"/>
      <c r="AK314" s="203">
        <v>1</v>
      </c>
      <c r="AL314" s="208">
        <f t="shared" si="96"/>
        <v>1</v>
      </c>
    </row>
    <row r="315" spans="1:38" s="176" customFormat="1" ht="68.25" customHeight="1" x14ac:dyDescent="0.25">
      <c r="A315" s="12"/>
      <c r="B315" s="3"/>
      <c r="C315" s="3"/>
      <c r="D315" s="3">
        <v>1</v>
      </c>
      <c r="E315" s="342" t="s">
        <v>1301</v>
      </c>
      <c r="F315" s="74"/>
      <c r="G315" s="392" t="s">
        <v>1687</v>
      </c>
      <c r="H315" s="74"/>
      <c r="I315" s="74" t="s">
        <v>32</v>
      </c>
      <c r="J315" s="74"/>
      <c r="K315" s="388" t="s">
        <v>1686</v>
      </c>
      <c r="L315" s="380" t="s">
        <v>1682</v>
      </c>
      <c r="M315" s="159"/>
      <c r="N315" s="159"/>
      <c r="O315" s="169"/>
      <c r="P315" s="170"/>
      <c r="Q315" s="170"/>
      <c r="R315" s="170"/>
      <c r="S315" s="156"/>
      <c r="T315" s="156"/>
      <c r="U315" s="156"/>
      <c r="V315" s="156"/>
      <c r="W315" s="156"/>
      <c r="X315" s="156"/>
      <c r="Y315" s="156"/>
      <c r="Z315" s="402">
        <v>70000</v>
      </c>
      <c r="AA315" s="156"/>
      <c r="AB315" s="241"/>
      <c r="AC315" s="54">
        <f t="shared" si="105"/>
        <v>70000</v>
      </c>
      <c r="AD315" s="35">
        <v>70000</v>
      </c>
      <c r="AE315" s="241">
        <f t="shared" si="92"/>
        <v>0</v>
      </c>
      <c r="AF315" s="241">
        <v>64231.95</v>
      </c>
      <c r="AG315" s="254">
        <f t="shared" si="93"/>
        <v>5768.0500000000029</v>
      </c>
      <c r="AH315" s="203"/>
      <c r="AI315" s="203">
        <v>1</v>
      </c>
      <c r="AK315" s="203"/>
      <c r="AL315" s="208">
        <f t="shared" si="96"/>
        <v>1</v>
      </c>
    </row>
    <row r="316" spans="1:38" s="176" customFormat="1" ht="68.25" customHeight="1" x14ac:dyDescent="0.25">
      <c r="A316" s="12"/>
      <c r="B316" s="3"/>
      <c r="C316" s="3"/>
      <c r="D316" s="3">
        <v>1</v>
      </c>
      <c r="E316" s="342" t="s">
        <v>1301</v>
      </c>
      <c r="F316" s="74"/>
      <c r="G316" s="389" t="s">
        <v>1699</v>
      </c>
      <c r="H316" s="74"/>
      <c r="I316" s="74" t="s">
        <v>32</v>
      </c>
      <c r="J316" s="74"/>
      <c r="K316" s="382" t="s">
        <v>1698</v>
      </c>
      <c r="L316" s="380" t="s">
        <v>1697</v>
      </c>
      <c r="M316" s="159"/>
      <c r="N316" s="159"/>
      <c r="O316" s="169"/>
      <c r="P316" s="170"/>
      <c r="Q316" s="170"/>
      <c r="R316" s="170"/>
      <c r="S316" s="156"/>
      <c r="T316" s="156"/>
      <c r="U316" s="156"/>
      <c r="V316" s="156"/>
      <c r="W316" s="156"/>
      <c r="X316" s="156"/>
      <c r="Y316" s="156"/>
      <c r="Z316" s="192">
        <v>70000</v>
      </c>
      <c r="AA316" s="156"/>
      <c r="AB316" s="241">
        <v>-8860</v>
      </c>
      <c r="AC316" s="54">
        <f t="shared" si="105"/>
        <v>61140</v>
      </c>
      <c r="AD316" s="35">
        <v>61140</v>
      </c>
      <c r="AE316" s="241">
        <f t="shared" si="92"/>
        <v>0</v>
      </c>
      <c r="AF316" s="241">
        <v>61129.94</v>
      </c>
      <c r="AG316" s="254">
        <f t="shared" si="93"/>
        <v>10.059999999997672</v>
      </c>
      <c r="AH316" s="203"/>
      <c r="AI316" s="203">
        <v>1</v>
      </c>
      <c r="AK316" s="203"/>
      <c r="AL316" s="208">
        <f t="shared" si="96"/>
        <v>1</v>
      </c>
    </row>
    <row r="317" spans="1:38" s="176" customFormat="1" ht="68.25" customHeight="1" x14ac:dyDescent="0.25">
      <c r="A317" s="12"/>
      <c r="B317" s="3"/>
      <c r="C317" s="3"/>
      <c r="D317" s="3">
        <v>1</v>
      </c>
      <c r="E317" s="342" t="s">
        <v>1301</v>
      </c>
      <c r="F317" s="74"/>
      <c r="G317" s="389" t="s">
        <v>1708</v>
      </c>
      <c r="H317" s="74"/>
      <c r="I317" s="74" t="s">
        <v>32</v>
      </c>
      <c r="J317" s="74"/>
      <c r="K317" s="382" t="s">
        <v>1707</v>
      </c>
      <c r="L317" s="380" t="s">
        <v>1706</v>
      </c>
      <c r="M317" s="159"/>
      <c r="N317" s="159"/>
      <c r="O317" s="169"/>
      <c r="P317" s="170"/>
      <c r="Q317" s="170"/>
      <c r="R317" s="170"/>
      <c r="S317" s="156"/>
      <c r="T317" s="156"/>
      <c r="U317" s="156"/>
      <c r="V317" s="156"/>
      <c r="W317" s="156"/>
      <c r="X317" s="156"/>
      <c r="Y317" s="156"/>
      <c r="Z317" s="192">
        <v>70000</v>
      </c>
      <c r="AA317" s="156"/>
      <c r="AB317" s="241">
        <v>-70000</v>
      </c>
      <c r="AC317" s="54">
        <f t="shared" si="105"/>
        <v>0</v>
      </c>
      <c r="AD317" s="35">
        <v>0</v>
      </c>
      <c r="AE317" s="241">
        <f t="shared" si="92"/>
        <v>0</v>
      </c>
      <c r="AF317" s="241">
        <v>0</v>
      </c>
      <c r="AG317" s="254">
        <f t="shared" si="93"/>
        <v>0</v>
      </c>
      <c r="AH317" s="203"/>
      <c r="AI317" s="203"/>
      <c r="AK317" s="203">
        <v>1</v>
      </c>
      <c r="AL317" s="208">
        <f t="shared" si="96"/>
        <v>1</v>
      </c>
    </row>
    <row r="318" spans="1:38" s="176" customFormat="1" ht="68.25" customHeight="1" x14ac:dyDescent="0.25">
      <c r="A318" s="12"/>
      <c r="B318" s="3"/>
      <c r="C318" s="3"/>
      <c r="D318" s="3"/>
      <c r="E318" s="342" t="s">
        <v>1301</v>
      </c>
      <c r="F318" s="74"/>
      <c r="G318" s="389" t="s">
        <v>1719</v>
      </c>
      <c r="H318" s="74"/>
      <c r="I318" s="74" t="s">
        <v>32</v>
      </c>
      <c r="J318" s="74"/>
      <c r="K318" s="382" t="s">
        <v>1717</v>
      </c>
      <c r="L318" s="393" t="s">
        <v>1715</v>
      </c>
      <c r="M318" s="159"/>
      <c r="N318" s="159"/>
      <c r="O318" s="169"/>
      <c r="P318" s="170"/>
      <c r="Q318" s="170"/>
      <c r="R318" s="170"/>
      <c r="S318" s="156"/>
      <c r="T318" s="156"/>
      <c r="U318" s="156"/>
      <c r="V318" s="156"/>
      <c r="W318" s="156"/>
      <c r="X318" s="156"/>
      <c r="Y318" s="156"/>
      <c r="Z318" s="192">
        <v>70000</v>
      </c>
      <c r="AA318" s="156"/>
      <c r="AB318" s="241"/>
      <c r="AC318" s="54">
        <f t="shared" si="105"/>
        <v>70000</v>
      </c>
      <c r="AD318" s="35">
        <v>70000</v>
      </c>
      <c r="AE318" s="241">
        <f t="shared" si="92"/>
        <v>0</v>
      </c>
      <c r="AF318" s="241">
        <v>58301</v>
      </c>
      <c r="AG318" s="254">
        <f t="shared" si="93"/>
        <v>11699</v>
      </c>
      <c r="AH318" s="203"/>
      <c r="AI318" s="203">
        <v>1</v>
      </c>
      <c r="AJ318" s="203"/>
      <c r="AK318" s="203"/>
      <c r="AL318" s="208">
        <f t="shared" si="96"/>
        <v>1</v>
      </c>
    </row>
    <row r="319" spans="1:38" s="176" customFormat="1" ht="68.25" customHeight="1" x14ac:dyDescent="0.25">
      <c r="A319" s="12"/>
      <c r="B319" s="3"/>
      <c r="C319" s="3"/>
      <c r="D319" s="3"/>
      <c r="E319" s="342" t="s">
        <v>1301</v>
      </c>
      <c r="F319" s="74"/>
      <c r="G319" s="389" t="s">
        <v>1723</v>
      </c>
      <c r="H319" s="74"/>
      <c r="I319" s="74" t="s">
        <v>32</v>
      </c>
      <c r="J319" s="74"/>
      <c r="K319" s="382" t="s">
        <v>1722</v>
      </c>
      <c r="L319" s="380" t="s">
        <v>1721</v>
      </c>
      <c r="M319" s="159"/>
      <c r="N319" s="159"/>
      <c r="O319" s="169"/>
      <c r="P319" s="170"/>
      <c r="Q319" s="170"/>
      <c r="R319" s="170"/>
      <c r="S319" s="156"/>
      <c r="T319" s="156"/>
      <c r="U319" s="156"/>
      <c r="V319" s="156"/>
      <c r="W319" s="156"/>
      <c r="X319" s="156"/>
      <c r="Y319" s="156"/>
      <c r="Z319" s="192">
        <v>70000</v>
      </c>
      <c r="AA319" s="156"/>
      <c r="AB319" s="241">
        <v>-2641.59</v>
      </c>
      <c r="AC319" s="54">
        <f t="shared" si="105"/>
        <v>67358.41</v>
      </c>
      <c r="AD319" s="35">
        <v>67358.41</v>
      </c>
      <c r="AE319" s="241">
        <f t="shared" si="92"/>
        <v>0</v>
      </c>
      <c r="AF319" s="241">
        <v>67358.41</v>
      </c>
      <c r="AG319" s="254">
        <f t="shared" si="93"/>
        <v>0</v>
      </c>
      <c r="AH319" s="203"/>
      <c r="AI319" s="203">
        <v>1</v>
      </c>
      <c r="AJ319" s="203"/>
      <c r="AK319" s="203"/>
      <c r="AL319" s="208">
        <f t="shared" si="96"/>
        <v>1</v>
      </c>
    </row>
    <row r="320" spans="1:38" s="176" customFormat="1" ht="68.25" customHeight="1" x14ac:dyDescent="0.25">
      <c r="A320" s="12"/>
      <c r="B320" s="3"/>
      <c r="C320" s="3"/>
      <c r="D320" s="3"/>
      <c r="E320" s="342" t="s">
        <v>1301</v>
      </c>
      <c r="F320" s="74"/>
      <c r="G320" s="389" t="s">
        <v>1720</v>
      </c>
      <c r="H320" s="74"/>
      <c r="I320" s="74" t="s">
        <v>32</v>
      </c>
      <c r="J320" s="74"/>
      <c r="K320" s="382" t="s">
        <v>1718</v>
      </c>
      <c r="L320" s="380" t="s">
        <v>1716</v>
      </c>
      <c r="M320" s="159"/>
      <c r="N320" s="159"/>
      <c r="O320" s="169"/>
      <c r="P320" s="170"/>
      <c r="Q320" s="170"/>
      <c r="R320" s="170"/>
      <c r="S320" s="156"/>
      <c r="T320" s="156"/>
      <c r="U320" s="156"/>
      <c r="V320" s="156"/>
      <c r="W320" s="156"/>
      <c r="X320" s="156"/>
      <c r="Y320" s="156"/>
      <c r="Z320" s="192">
        <v>70000</v>
      </c>
      <c r="AA320" s="156"/>
      <c r="AB320" s="241"/>
      <c r="AC320" s="54">
        <f t="shared" si="105"/>
        <v>70000</v>
      </c>
      <c r="AD320" s="35">
        <v>70000</v>
      </c>
      <c r="AE320" s="241">
        <f t="shared" si="92"/>
        <v>0</v>
      </c>
      <c r="AF320" s="241">
        <v>70000</v>
      </c>
      <c r="AG320" s="254">
        <f t="shared" si="93"/>
        <v>0</v>
      </c>
      <c r="AH320" s="203"/>
      <c r="AI320" s="203">
        <v>1</v>
      </c>
      <c r="AJ320" s="203"/>
      <c r="AK320" s="203"/>
      <c r="AL320" s="208">
        <f t="shared" si="96"/>
        <v>1</v>
      </c>
    </row>
    <row r="321" spans="1:38" s="176" customFormat="1" ht="68.25" customHeight="1" x14ac:dyDescent="0.25">
      <c r="A321" s="12"/>
      <c r="B321" s="3"/>
      <c r="C321" s="3"/>
      <c r="D321" s="3"/>
      <c r="E321" s="342" t="s">
        <v>1301</v>
      </c>
      <c r="F321" s="74"/>
      <c r="G321" s="389" t="s">
        <v>1745</v>
      </c>
      <c r="H321" s="74"/>
      <c r="I321" s="74" t="s">
        <v>32</v>
      </c>
      <c r="J321" s="74"/>
      <c r="K321" s="382" t="s">
        <v>1744</v>
      </c>
      <c r="L321" s="380" t="s">
        <v>1737</v>
      </c>
      <c r="M321" s="159"/>
      <c r="N321" s="159"/>
      <c r="O321" s="169"/>
      <c r="P321" s="170"/>
      <c r="Q321" s="170"/>
      <c r="R321" s="170"/>
      <c r="S321" s="156"/>
      <c r="T321" s="156"/>
      <c r="U321" s="156"/>
      <c r="V321" s="156"/>
      <c r="W321" s="156"/>
      <c r="X321" s="156"/>
      <c r="Y321" s="156"/>
      <c r="Z321" s="192">
        <v>70000</v>
      </c>
      <c r="AA321" s="156"/>
      <c r="AB321" s="241">
        <v>-8973.33</v>
      </c>
      <c r="AC321" s="54">
        <f t="shared" si="105"/>
        <v>61026.67</v>
      </c>
      <c r="AD321" s="35">
        <v>61026.67</v>
      </c>
      <c r="AE321" s="241">
        <f t="shared" si="92"/>
        <v>0</v>
      </c>
      <c r="AF321" s="241">
        <v>61026.67</v>
      </c>
      <c r="AG321" s="254">
        <f t="shared" si="93"/>
        <v>0</v>
      </c>
      <c r="AH321" s="203"/>
      <c r="AI321" s="203">
        <v>1</v>
      </c>
      <c r="AJ321" s="203"/>
      <c r="AK321" s="203"/>
      <c r="AL321" s="208">
        <f t="shared" si="96"/>
        <v>1</v>
      </c>
    </row>
    <row r="322" spans="1:38" s="176" customFormat="1" ht="68.25" customHeight="1" x14ac:dyDescent="0.25">
      <c r="A322" s="12"/>
      <c r="B322" s="3"/>
      <c r="C322" s="3"/>
      <c r="D322" s="3"/>
      <c r="E322" s="342" t="s">
        <v>1301</v>
      </c>
      <c r="F322" s="74"/>
      <c r="G322" s="389" t="s">
        <v>1747</v>
      </c>
      <c r="H322" s="74"/>
      <c r="I322" s="74" t="s">
        <v>32</v>
      </c>
      <c r="J322" s="74"/>
      <c r="K322" s="382" t="s">
        <v>1746</v>
      </c>
      <c r="L322" s="380" t="s">
        <v>1738</v>
      </c>
      <c r="M322" s="159"/>
      <c r="N322" s="159"/>
      <c r="O322" s="169"/>
      <c r="P322" s="170"/>
      <c r="Q322" s="170"/>
      <c r="R322" s="170"/>
      <c r="S322" s="156"/>
      <c r="T322" s="156"/>
      <c r="U322" s="156"/>
      <c r="V322" s="156"/>
      <c r="W322" s="156"/>
      <c r="X322" s="156"/>
      <c r="Y322" s="156"/>
      <c r="Z322" s="192">
        <v>70000</v>
      </c>
      <c r="AA322" s="156"/>
      <c r="AB322" s="241"/>
      <c r="AC322" s="54">
        <f t="shared" si="105"/>
        <v>70000</v>
      </c>
      <c r="AD322" s="35">
        <v>70000</v>
      </c>
      <c r="AE322" s="241">
        <f t="shared" si="92"/>
        <v>0</v>
      </c>
      <c r="AF322" s="241">
        <v>67589.509999999995</v>
      </c>
      <c r="AG322" s="254">
        <f t="shared" si="93"/>
        <v>2410.4900000000052</v>
      </c>
      <c r="AH322" s="203"/>
      <c r="AI322" s="203">
        <v>1</v>
      </c>
      <c r="AJ322" s="203"/>
      <c r="AK322" s="203"/>
      <c r="AL322" s="208">
        <f t="shared" si="96"/>
        <v>1</v>
      </c>
    </row>
    <row r="323" spans="1:38" s="176" customFormat="1" ht="68.25" customHeight="1" x14ac:dyDescent="0.25">
      <c r="A323" s="12"/>
      <c r="B323" s="3"/>
      <c r="C323" s="3"/>
      <c r="D323" s="3"/>
      <c r="E323" s="342" t="s">
        <v>1301</v>
      </c>
      <c r="F323" s="74"/>
      <c r="G323" s="381" t="s">
        <v>1749</v>
      </c>
      <c r="H323" s="74"/>
      <c r="I323" s="74" t="s">
        <v>32</v>
      </c>
      <c r="J323" s="74"/>
      <c r="K323" s="382" t="s">
        <v>1748</v>
      </c>
      <c r="L323" s="383" t="s">
        <v>1739</v>
      </c>
      <c r="M323" s="159"/>
      <c r="N323" s="159"/>
      <c r="O323" s="169"/>
      <c r="P323" s="170"/>
      <c r="Q323" s="170"/>
      <c r="R323" s="170"/>
      <c r="S323" s="156"/>
      <c r="T323" s="156"/>
      <c r="U323" s="156"/>
      <c r="V323" s="156"/>
      <c r="W323" s="156"/>
      <c r="X323" s="156"/>
      <c r="Y323" s="156"/>
      <c r="Z323" s="192">
        <v>300000</v>
      </c>
      <c r="AA323" s="156"/>
      <c r="AB323" s="241"/>
      <c r="AC323" s="54">
        <f t="shared" si="105"/>
        <v>300000</v>
      </c>
      <c r="AD323" s="35">
        <v>300000</v>
      </c>
      <c r="AE323" s="241">
        <f t="shared" si="92"/>
        <v>0</v>
      </c>
      <c r="AF323" s="241">
        <v>300000</v>
      </c>
      <c r="AG323" s="254">
        <f t="shared" si="93"/>
        <v>0</v>
      </c>
      <c r="AI323" s="203">
        <v>1</v>
      </c>
      <c r="AJ323" s="203"/>
      <c r="AK323" s="203"/>
      <c r="AL323" s="208">
        <f>SUM(AI323:AK323)</f>
        <v>1</v>
      </c>
    </row>
    <row r="324" spans="1:38" s="176" customFormat="1" ht="68.25" customHeight="1" x14ac:dyDescent="0.25">
      <c r="A324" s="12"/>
      <c r="B324" s="3"/>
      <c r="C324" s="3"/>
      <c r="D324" s="3"/>
      <c r="E324" s="342" t="s">
        <v>1301</v>
      </c>
      <c r="F324" s="74"/>
      <c r="G324" s="381" t="s">
        <v>1751</v>
      </c>
      <c r="H324" s="74"/>
      <c r="I324" s="74" t="s">
        <v>32</v>
      </c>
      <c r="J324" s="74"/>
      <c r="K324" s="382" t="s">
        <v>1750</v>
      </c>
      <c r="L324" s="383" t="s">
        <v>1740</v>
      </c>
      <c r="M324" s="159"/>
      <c r="N324" s="159"/>
      <c r="O324" s="169"/>
      <c r="P324" s="170"/>
      <c r="Q324" s="170"/>
      <c r="R324" s="170"/>
      <c r="S324" s="156"/>
      <c r="T324" s="156"/>
      <c r="U324" s="156"/>
      <c r="V324" s="156"/>
      <c r="W324" s="156"/>
      <c r="X324" s="156"/>
      <c r="Y324" s="156"/>
      <c r="Z324" s="192">
        <v>300000</v>
      </c>
      <c r="AA324" s="156"/>
      <c r="AB324" s="241"/>
      <c r="AC324" s="54">
        <f t="shared" si="105"/>
        <v>300000</v>
      </c>
      <c r="AD324" s="35">
        <v>300000</v>
      </c>
      <c r="AE324" s="241">
        <f t="shared" si="92"/>
        <v>0</v>
      </c>
      <c r="AF324" s="241">
        <v>300000</v>
      </c>
      <c r="AG324" s="254">
        <f t="shared" si="93"/>
        <v>0</v>
      </c>
      <c r="AH324" s="203"/>
      <c r="AI324" s="203">
        <v>1</v>
      </c>
      <c r="AJ324" s="203"/>
      <c r="AK324" s="203"/>
      <c r="AL324" s="208">
        <f t="shared" si="96"/>
        <v>1</v>
      </c>
    </row>
    <row r="325" spans="1:38" s="176" customFormat="1" ht="92.25" customHeight="1" x14ac:dyDescent="0.25">
      <c r="A325" s="12"/>
      <c r="B325" s="3"/>
      <c r="C325" s="3"/>
      <c r="D325" s="3"/>
      <c r="E325" s="342" t="s">
        <v>1301</v>
      </c>
      <c r="F325" s="74"/>
      <c r="G325" s="381" t="s">
        <v>1753</v>
      </c>
      <c r="H325" s="74"/>
      <c r="I325" s="74" t="s">
        <v>32</v>
      </c>
      <c r="J325" s="74"/>
      <c r="K325" s="382" t="s">
        <v>1752</v>
      </c>
      <c r="L325" s="383" t="s">
        <v>1741</v>
      </c>
      <c r="M325" s="159"/>
      <c r="N325" s="159"/>
      <c r="O325" s="169"/>
      <c r="P325" s="170"/>
      <c r="Q325" s="170"/>
      <c r="R325" s="170"/>
      <c r="S325" s="156"/>
      <c r="T325" s="156"/>
      <c r="U325" s="156"/>
      <c r="V325" s="156"/>
      <c r="W325" s="156"/>
      <c r="X325" s="156"/>
      <c r="Y325" s="156"/>
      <c r="Z325" s="192">
        <v>300000</v>
      </c>
      <c r="AA325" s="156"/>
      <c r="AB325" s="241"/>
      <c r="AC325" s="54">
        <f t="shared" si="105"/>
        <v>300000</v>
      </c>
      <c r="AD325" s="35">
        <v>300000</v>
      </c>
      <c r="AE325" s="241">
        <f t="shared" si="92"/>
        <v>0</v>
      </c>
      <c r="AF325" s="241">
        <v>0</v>
      </c>
      <c r="AG325" s="254">
        <f t="shared" si="93"/>
        <v>300000</v>
      </c>
      <c r="AH325" s="203"/>
      <c r="AI325" s="203">
        <v>1</v>
      </c>
      <c r="AJ325" s="203"/>
      <c r="AK325" s="203"/>
      <c r="AL325" s="208">
        <f t="shared" si="96"/>
        <v>1</v>
      </c>
    </row>
    <row r="326" spans="1:38" s="176" customFormat="1" ht="68.25" customHeight="1" x14ac:dyDescent="0.25">
      <c r="A326" s="12"/>
      <c r="B326" s="3"/>
      <c r="C326" s="3"/>
      <c r="D326" s="3"/>
      <c r="E326" s="342" t="s">
        <v>1301</v>
      </c>
      <c r="F326" s="74"/>
      <c r="G326" s="394" t="s">
        <v>1755</v>
      </c>
      <c r="H326" s="74"/>
      <c r="I326" s="74" t="s">
        <v>32</v>
      </c>
      <c r="J326" s="74"/>
      <c r="K326" s="382" t="s">
        <v>1754</v>
      </c>
      <c r="L326" s="383" t="s">
        <v>1742</v>
      </c>
      <c r="M326" s="159"/>
      <c r="N326" s="159"/>
      <c r="O326" s="169"/>
      <c r="P326" s="170"/>
      <c r="Q326" s="170"/>
      <c r="R326" s="170"/>
      <c r="S326" s="156"/>
      <c r="T326" s="156"/>
      <c r="U326" s="156"/>
      <c r="V326" s="156"/>
      <c r="W326" s="156"/>
      <c r="X326" s="156"/>
      <c r="Y326" s="156"/>
      <c r="Z326" s="192">
        <v>200000</v>
      </c>
      <c r="AA326" s="156"/>
      <c r="AB326" s="241">
        <v>-200000</v>
      </c>
      <c r="AC326" s="54">
        <f t="shared" si="105"/>
        <v>0</v>
      </c>
      <c r="AD326" s="35">
        <v>0</v>
      </c>
      <c r="AE326" s="241">
        <f t="shared" si="92"/>
        <v>0</v>
      </c>
      <c r="AF326" s="241">
        <v>0</v>
      </c>
      <c r="AG326" s="254">
        <f t="shared" si="93"/>
        <v>0</v>
      </c>
      <c r="AH326" s="203"/>
      <c r="AK326" s="203">
        <v>1</v>
      </c>
      <c r="AL326" s="208">
        <f>SUM(AH326:AK326)</f>
        <v>1</v>
      </c>
    </row>
    <row r="327" spans="1:38" s="176" customFormat="1" ht="68.25" customHeight="1" x14ac:dyDescent="0.25">
      <c r="A327" s="12"/>
      <c r="B327" s="3"/>
      <c r="C327" s="3"/>
      <c r="D327" s="3"/>
      <c r="E327" s="342" t="s">
        <v>1301</v>
      </c>
      <c r="F327" s="74"/>
      <c r="G327" s="381" t="s">
        <v>1756</v>
      </c>
      <c r="H327" s="74"/>
      <c r="I327" s="74" t="s">
        <v>32</v>
      </c>
      <c r="J327" s="74"/>
      <c r="K327" s="382" t="s">
        <v>1754</v>
      </c>
      <c r="L327" s="383" t="s">
        <v>1743</v>
      </c>
      <c r="M327" s="159"/>
      <c r="N327" s="159"/>
      <c r="O327" s="169"/>
      <c r="P327" s="170"/>
      <c r="Q327" s="170"/>
      <c r="R327" s="170"/>
      <c r="S327" s="156"/>
      <c r="T327" s="156"/>
      <c r="U327" s="156"/>
      <c r="V327" s="156"/>
      <c r="W327" s="156"/>
      <c r="X327" s="156"/>
      <c r="Y327" s="156"/>
      <c r="Z327" s="192">
        <v>300000</v>
      </c>
      <c r="AA327" s="156"/>
      <c r="AB327" s="241"/>
      <c r="AC327" s="54">
        <f t="shared" si="105"/>
        <v>300000</v>
      </c>
      <c r="AD327" s="35">
        <v>300000</v>
      </c>
      <c r="AE327" s="241">
        <f t="shared" si="92"/>
        <v>0</v>
      </c>
      <c r="AF327" s="241">
        <v>300000</v>
      </c>
      <c r="AG327" s="254">
        <f t="shared" si="93"/>
        <v>0</v>
      </c>
      <c r="AH327" s="203"/>
      <c r="AJ327" s="203">
        <v>1</v>
      </c>
      <c r="AK327" s="203"/>
      <c r="AL327" s="208">
        <f t="shared" si="96"/>
        <v>1</v>
      </c>
    </row>
    <row r="328" spans="1:38" s="176" customFormat="1" ht="68.25" customHeight="1" x14ac:dyDescent="0.25">
      <c r="A328" s="12"/>
      <c r="B328" s="3"/>
      <c r="C328" s="3"/>
      <c r="D328" s="3"/>
      <c r="E328" s="342" t="s">
        <v>1301</v>
      </c>
      <c r="F328" s="74"/>
      <c r="G328" s="381" t="s">
        <v>1784</v>
      </c>
      <c r="H328" s="74"/>
      <c r="I328" s="74" t="s">
        <v>32</v>
      </c>
      <c r="J328" s="74"/>
      <c r="K328" s="382" t="s">
        <v>1783</v>
      </c>
      <c r="L328" s="383" t="s">
        <v>1780</v>
      </c>
      <c r="M328" s="159"/>
      <c r="N328" s="159"/>
      <c r="O328" s="169"/>
      <c r="P328" s="170"/>
      <c r="Q328" s="170"/>
      <c r="R328" s="170"/>
      <c r="S328" s="156"/>
      <c r="T328" s="156"/>
      <c r="U328" s="156"/>
      <c r="V328" s="156"/>
      <c r="W328" s="156"/>
      <c r="X328" s="156"/>
      <c r="Y328" s="156"/>
      <c r="Z328" s="192">
        <v>70000</v>
      </c>
      <c r="AA328" s="156"/>
      <c r="AB328" s="241">
        <v>-70000</v>
      </c>
      <c r="AC328" s="54">
        <f t="shared" si="105"/>
        <v>0</v>
      </c>
      <c r="AD328" s="35">
        <v>0</v>
      </c>
      <c r="AE328" s="241">
        <f t="shared" si="92"/>
        <v>0</v>
      </c>
      <c r="AF328" s="241">
        <v>0</v>
      </c>
      <c r="AG328" s="254">
        <f t="shared" si="93"/>
        <v>0</v>
      </c>
      <c r="AH328" s="203"/>
      <c r="AJ328" s="203"/>
      <c r="AK328" s="203">
        <v>1</v>
      </c>
      <c r="AL328" s="208">
        <f>SUM(AH328:AK328)</f>
        <v>1</v>
      </c>
    </row>
    <row r="329" spans="1:38" s="176" customFormat="1" ht="68.25" customHeight="1" x14ac:dyDescent="0.25">
      <c r="A329" s="12"/>
      <c r="B329" s="3"/>
      <c r="C329" s="3"/>
      <c r="D329" s="3"/>
      <c r="E329" s="342" t="s">
        <v>1301</v>
      </c>
      <c r="F329" s="74"/>
      <c r="G329" s="381" t="s">
        <v>1786</v>
      </c>
      <c r="H329" s="74"/>
      <c r="I329" s="74" t="s">
        <v>32</v>
      </c>
      <c r="J329" s="74"/>
      <c r="K329" s="382" t="s">
        <v>1785</v>
      </c>
      <c r="L329" s="383" t="s">
        <v>1781</v>
      </c>
      <c r="M329" s="159"/>
      <c r="N329" s="159"/>
      <c r="O329" s="169"/>
      <c r="P329" s="170"/>
      <c r="Q329" s="170"/>
      <c r="R329" s="170"/>
      <c r="S329" s="156"/>
      <c r="T329" s="156"/>
      <c r="U329" s="156"/>
      <c r="V329" s="156"/>
      <c r="W329" s="156"/>
      <c r="X329" s="156"/>
      <c r="Y329" s="156"/>
      <c r="Z329" s="192">
        <v>70000</v>
      </c>
      <c r="AA329" s="156"/>
      <c r="AB329" s="241">
        <v>-15985.71</v>
      </c>
      <c r="AC329" s="54">
        <f t="shared" si="105"/>
        <v>54014.29</v>
      </c>
      <c r="AD329" s="35">
        <v>54014.29</v>
      </c>
      <c r="AE329" s="241">
        <f t="shared" si="92"/>
        <v>0</v>
      </c>
      <c r="AF329" s="241">
        <v>54014.29</v>
      </c>
      <c r="AG329" s="254">
        <f t="shared" si="93"/>
        <v>0</v>
      </c>
      <c r="AH329" s="203"/>
      <c r="AI329" s="203">
        <v>1</v>
      </c>
      <c r="AJ329" s="203"/>
      <c r="AK329" s="203"/>
      <c r="AL329" s="208">
        <f t="shared" si="96"/>
        <v>1</v>
      </c>
    </row>
    <row r="330" spans="1:38" s="278" customFormat="1" ht="68.25" customHeight="1" x14ac:dyDescent="0.25">
      <c r="A330" s="16"/>
      <c r="B330" s="7"/>
      <c r="C330" s="7"/>
      <c r="D330" s="7"/>
      <c r="E330" s="342" t="s">
        <v>1301</v>
      </c>
      <c r="F330" s="74"/>
      <c r="G330" s="381" t="s">
        <v>1788</v>
      </c>
      <c r="H330" s="74"/>
      <c r="I330" s="74" t="s">
        <v>32</v>
      </c>
      <c r="J330" s="74"/>
      <c r="K330" s="382" t="s">
        <v>1787</v>
      </c>
      <c r="L330" s="383" t="s">
        <v>1782</v>
      </c>
      <c r="M330" s="269"/>
      <c r="N330" s="269"/>
      <c r="O330" s="275"/>
      <c r="P330" s="276"/>
      <c r="Q330" s="276"/>
      <c r="R330" s="276"/>
      <c r="S330" s="173"/>
      <c r="T330" s="173"/>
      <c r="U330" s="173"/>
      <c r="V330" s="173"/>
      <c r="W330" s="173"/>
      <c r="X330" s="173"/>
      <c r="Y330" s="173"/>
      <c r="Z330" s="191">
        <v>70000</v>
      </c>
      <c r="AA330" s="173"/>
      <c r="AB330" s="256">
        <v>-70000</v>
      </c>
      <c r="AC330" s="54">
        <f t="shared" si="105"/>
        <v>0</v>
      </c>
      <c r="AD330" s="35">
        <v>0</v>
      </c>
      <c r="AE330" s="241">
        <f t="shared" si="92"/>
        <v>0</v>
      </c>
      <c r="AF330" s="256">
        <v>0</v>
      </c>
      <c r="AG330" s="254">
        <f t="shared" si="93"/>
        <v>0</v>
      </c>
      <c r="AH330" s="277"/>
      <c r="AI330" s="277"/>
      <c r="AJ330" s="277"/>
      <c r="AK330" s="277">
        <v>1</v>
      </c>
      <c r="AL330" s="208">
        <f t="shared" si="96"/>
        <v>1</v>
      </c>
    </row>
    <row r="331" spans="1:38" s="176" customFormat="1" ht="68.25" customHeight="1" x14ac:dyDescent="0.25">
      <c r="A331" s="12"/>
      <c r="B331" s="3"/>
      <c r="C331" s="3"/>
      <c r="D331" s="3"/>
      <c r="E331" s="342" t="s">
        <v>1301</v>
      </c>
      <c r="F331" s="74"/>
      <c r="G331" s="381" t="s">
        <v>1818</v>
      </c>
      <c r="H331" s="74"/>
      <c r="I331" s="74" t="s">
        <v>32</v>
      </c>
      <c r="J331" s="74"/>
      <c r="K331" s="382" t="s">
        <v>1817</v>
      </c>
      <c r="L331" s="359" t="s">
        <v>1810</v>
      </c>
      <c r="M331" s="159"/>
      <c r="N331" s="159"/>
      <c r="O331" s="169"/>
      <c r="P331" s="170"/>
      <c r="Q331" s="170"/>
      <c r="R331" s="170"/>
      <c r="S331" s="156"/>
      <c r="T331" s="156"/>
      <c r="U331" s="156"/>
      <c r="V331" s="156"/>
      <c r="W331" s="156"/>
      <c r="X331" s="156"/>
      <c r="Y331" s="156"/>
      <c r="Z331" s="192">
        <v>90000</v>
      </c>
      <c r="AA331" s="156"/>
      <c r="AB331" s="241">
        <v>-90000</v>
      </c>
      <c r="AC331" s="54">
        <f t="shared" si="105"/>
        <v>0</v>
      </c>
      <c r="AD331" s="35">
        <v>0</v>
      </c>
      <c r="AE331" s="241">
        <f t="shared" ref="AE331:AE394" si="106">+AC331-AD331</f>
        <v>0</v>
      </c>
      <c r="AF331" s="241">
        <v>0</v>
      </c>
      <c r="AG331" s="254">
        <f t="shared" ref="AG331:AG394" si="107">+AD331-AF331</f>
        <v>0</v>
      </c>
      <c r="AH331" s="203"/>
      <c r="AI331" s="203"/>
      <c r="AJ331" s="203"/>
      <c r="AK331" s="203">
        <v>1</v>
      </c>
      <c r="AL331" s="208">
        <f t="shared" si="96"/>
        <v>1</v>
      </c>
    </row>
    <row r="332" spans="1:38" s="176" customFormat="1" ht="68.25" customHeight="1" x14ac:dyDescent="0.25">
      <c r="A332" s="12"/>
      <c r="B332" s="3"/>
      <c r="C332" s="3"/>
      <c r="D332" s="3"/>
      <c r="E332" s="342" t="s">
        <v>1301</v>
      </c>
      <c r="F332" s="74"/>
      <c r="G332" s="381" t="s">
        <v>1820</v>
      </c>
      <c r="H332" s="74"/>
      <c r="I332" s="74" t="s">
        <v>32</v>
      </c>
      <c r="J332" s="74"/>
      <c r="K332" s="382" t="s">
        <v>1819</v>
      </c>
      <c r="L332" s="359" t="s">
        <v>1811</v>
      </c>
      <c r="M332" s="159"/>
      <c r="N332" s="159"/>
      <c r="O332" s="169"/>
      <c r="P332" s="170"/>
      <c r="Q332" s="170"/>
      <c r="R332" s="170"/>
      <c r="S332" s="156"/>
      <c r="T332" s="156"/>
      <c r="U332" s="156"/>
      <c r="V332" s="156"/>
      <c r="W332" s="156"/>
      <c r="X332" s="156"/>
      <c r="Y332" s="156"/>
      <c r="Z332" s="192">
        <v>70000</v>
      </c>
      <c r="AA332" s="156"/>
      <c r="AB332" s="241"/>
      <c r="AC332" s="54">
        <f t="shared" si="105"/>
        <v>70000</v>
      </c>
      <c r="AD332" s="35">
        <v>70000</v>
      </c>
      <c r="AE332" s="241">
        <f t="shared" si="106"/>
        <v>0</v>
      </c>
      <c r="AF332" s="241">
        <v>33652.5</v>
      </c>
      <c r="AG332" s="254">
        <f t="shared" si="107"/>
        <v>36347.5</v>
      </c>
      <c r="AH332" s="203"/>
      <c r="AJ332" s="203">
        <v>1</v>
      </c>
      <c r="AK332" s="203"/>
      <c r="AL332" s="208">
        <f t="shared" si="96"/>
        <v>1</v>
      </c>
    </row>
    <row r="333" spans="1:38" s="176" customFormat="1" ht="81.75" customHeight="1" x14ac:dyDescent="0.25">
      <c r="A333" s="12"/>
      <c r="B333" s="3"/>
      <c r="C333" s="3"/>
      <c r="D333" s="3"/>
      <c r="E333" s="342" t="s">
        <v>1301</v>
      </c>
      <c r="F333" s="74"/>
      <c r="G333" s="389" t="s">
        <v>1822</v>
      </c>
      <c r="H333" s="74"/>
      <c r="I333" s="74" t="s">
        <v>32</v>
      </c>
      <c r="J333" s="74"/>
      <c r="K333" s="382" t="s">
        <v>1821</v>
      </c>
      <c r="L333" s="380" t="s">
        <v>1812</v>
      </c>
      <c r="M333" s="159"/>
      <c r="N333" s="159"/>
      <c r="O333" s="169"/>
      <c r="P333" s="170"/>
      <c r="Q333" s="170"/>
      <c r="R333" s="170"/>
      <c r="S333" s="156"/>
      <c r="T333" s="156"/>
      <c r="U333" s="156"/>
      <c r="V333" s="156"/>
      <c r="W333" s="156"/>
      <c r="X333" s="156"/>
      <c r="Y333" s="156"/>
      <c r="Z333" s="192">
        <v>70000</v>
      </c>
      <c r="AA333" s="156"/>
      <c r="AB333" s="241"/>
      <c r="AC333" s="54">
        <f t="shared" si="105"/>
        <v>70000</v>
      </c>
      <c r="AD333" s="35">
        <v>70000</v>
      </c>
      <c r="AE333" s="241">
        <f t="shared" si="106"/>
        <v>0</v>
      </c>
      <c r="AF333" s="241">
        <v>49467.46</v>
      </c>
      <c r="AG333" s="254">
        <f t="shared" si="107"/>
        <v>20532.54</v>
      </c>
      <c r="AH333" s="203"/>
      <c r="AI333" s="203">
        <v>1</v>
      </c>
      <c r="AJ333" s="203"/>
      <c r="AK333" s="203"/>
      <c r="AL333" s="208">
        <f t="shared" si="96"/>
        <v>1</v>
      </c>
    </row>
    <row r="334" spans="1:38" s="176" customFormat="1" ht="68.25" customHeight="1" x14ac:dyDescent="0.25">
      <c r="A334" s="12"/>
      <c r="B334" s="3"/>
      <c r="C334" s="3"/>
      <c r="D334" s="3"/>
      <c r="E334" s="342" t="s">
        <v>1301</v>
      </c>
      <c r="F334" s="74"/>
      <c r="G334" s="381" t="s">
        <v>1824</v>
      </c>
      <c r="H334" s="74"/>
      <c r="I334" s="74" t="s">
        <v>32</v>
      </c>
      <c r="J334" s="74"/>
      <c r="K334" s="382" t="s">
        <v>1823</v>
      </c>
      <c r="L334" s="359" t="s">
        <v>1813</v>
      </c>
      <c r="M334" s="159"/>
      <c r="N334" s="159"/>
      <c r="O334" s="169"/>
      <c r="P334" s="170"/>
      <c r="Q334" s="170"/>
      <c r="R334" s="170"/>
      <c r="S334" s="156"/>
      <c r="T334" s="156"/>
      <c r="U334" s="156"/>
      <c r="V334" s="156"/>
      <c r="W334" s="156"/>
      <c r="X334" s="156"/>
      <c r="Y334" s="156"/>
      <c r="Z334" s="192">
        <v>150000</v>
      </c>
      <c r="AA334" s="156"/>
      <c r="AB334" s="241"/>
      <c r="AC334" s="54">
        <f t="shared" si="105"/>
        <v>150000</v>
      </c>
      <c r="AD334" s="35">
        <v>150000</v>
      </c>
      <c r="AE334" s="241">
        <f t="shared" si="106"/>
        <v>0</v>
      </c>
      <c r="AF334" s="241">
        <v>150000</v>
      </c>
      <c r="AG334" s="254">
        <f t="shared" si="107"/>
        <v>0</v>
      </c>
      <c r="AH334" s="203"/>
      <c r="AI334" s="203">
        <v>1</v>
      </c>
      <c r="AJ334" s="203"/>
      <c r="AK334" s="203"/>
      <c r="AL334" s="208">
        <f t="shared" si="96"/>
        <v>1</v>
      </c>
    </row>
    <row r="335" spans="1:38" s="176" customFormat="1" ht="68.25" customHeight="1" x14ac:dyDescent="0.25">
      <c r="A335" s="12"/>
      <c r="B335" s="3"/>
      <c r="C335" s="3"/>
      <c r="D335" s="3"/>
      <c r="E335" s="342" t="s">
        <v>1301</v>
      </c>
      <c r="F335" s="74"/>
      <c r="G335" s="381" t="s">
        <v>1826</v>
      </c>
      <c r="H335" s="74"/>
      <c r="I335" s="74" t="s">
        <v>32</v>
      </c>
      <c r="J335" s="74"/>
      <c r="K335" s="382" t="s">
        <v>1825</v>
      </c>
      <c r="L335" s="359" t="s">
        <v>1814</v>
      </c>
      <c r="M335" s="159"/>
      <c r="N335" s="159"/>
      <c r="O335" s="169"/>
      <c r="P335" s="170"/>
      <c r="Q335" s="170"/>
      <c r="R335" s="170"/>
      <c r="S335" s="156"/>
      <c r="T335" s="156"/>
      <c r="U335" s="156"/>
      <c r="V335" s="156"/>
      <c r="W335" s="156"/>
      <c r="X335" s="156"/>
      <c r="Y335" s="156"/>
      <c r="Z335" s="192">
        <v>70000</v>
      </c>
      <c r="AA335" s="156"/>
      <c r="AB335" s="241"/>
      <c r="AC335" s="54">
        <f t="shared" si="105"/>
        <v>70000</v>
      </c>
      <c r="AD335" s="35">
        <v>70000</v>
      </c>
      <c r="AE335" s="241">
        <f t="shared" si="106"/>
        <v>0</v>
      </c>
      <c r="AF335" s="241">
        <v>70000</v>
      </c>
      <c r="AG335" s="254">
        <f t="shared" si="107"/>
        <v>0</v>
      </c>
      <c r="AH335" s="203"/>
      <c r="AI335" s="203">
        <v>1</v>
      </c>
      <c r="AJ335" s="203"/>
      <c r="AK335" s="203"/>
      <c r="AL335" s="208">
        <f t="shared" si="96"/>
        <v>1</v>
      </c>
    </row>
    <row r="336" spans="1:38" s="176" customFormat="1" ht="68.25" customHeight="1" x14ac:dyDescent="0.25">
      <c r="A336" s="12"/>
      <c r="B336" s="3"/>
      <c r="C336" s="3"/>
      <c r="D336" s="3"/>
      <c r="E336" s="342" t="s">
        <v>1301</v>
      </c>
      <c r="F336" s="74"/>
      <c r="G336" s="381" t="s">
        <v>1828</v>
      </c>
      <c r="H336" s="74"/>
      <c r="I336" s="74" t="s">
        <v>32</v>
      </c>
      <c r="J336" s="74"/>
      <c r="K336" s="382" t="s">
        <v>1827</v>
      </c>
      <c r="L336" s="383" t="s">
        <v>1815</v>
      </c>
      <c r="M336" s="159"/>
      <c r="N336" s="159"/>
      <c r="O336" s="169"/>
      <c r="P336" s="170"/>
      <c r="Q336" s="170"/>
      <c r="R336" s="170"/>
      <c r="S336" s="156"/>
      <c r="T336" s="156"/>
      <c r="U336" s="156"/>
      <c r="V336" s="156"/>
      <c r="W336" s="156"/>
      <c r="X336" s="156"/>
      <c r="Y336" s="156"/>
      <c r="Z336" s="192">
        <v>70000</v>
      </c>
      <c r="AA336" s="156"/>
      <c r="AB336" s="241"/>
      <c r="AC336" s="54">
        <f t="shared" si="105"/>
        <v>70000</v>
      </c>
      <c r="AD336" s="35">
        <v>70000</v>
      </c>
      <c r="AE336" s="241">
        <f t="shared" si="106"/>
        <v>0</v>
      </c>
      <c r="AF336" s="241">
        <v>70000</v>
      </c>
      <c r="AG336" s="254">
        <f t="shared" si="107"/>
        <v>0</v>
      </c>
      <c r="AH336" s="203"/>
      <c r="AI336" s="203">
        <v>1</v>
      </c>
      <c r="AJ336" s="203"/>
      <c r="AK336" s="203"/>
      <c r="AL336" s="208">
        <f t="shared" ref="AL336:AL377" si="108">SUM(AH336:AK336)</f>
        <v>1</v>
      </c>
    </row>
    <row r="337" spans="1:38" s="176" customFormat="1" ht="68.25" customHeight="1" x14ac:dyDescent="0.25">
      <c r="A337" s="12"/>
      <c r="B337" s="3"/>
      <c r="C337" s="3"/>
      <c r="D337" s="3"/>
      <c r="E337" s="342" t="s">
        <v>1301</v>
      </c>
      <c r="F337" s="74"/>
      <c r="G337" s="381" t="s">
        <v>1830</v>
      </c>
      <c r="H337" s="74"/>
      <c r="I337" s="74" t="s">
        <v>32</v>
      </c>
      <c r="J337" s="74"/>
      <c r="K337" s="382" t="s">
        <v>1829</v>
      </c>
      <c r="L337" s="383" t="s">
        <v>1816</v>
      </c>
      <c r="M337" s="159"/>
      <c r="N337" s="159"/>
      <c r="O337" s="169"/>
      <c r="P337" s="170"/>
      <c r="Q337" s="170"/>
      <c r="R337" s="170"/>
      <c r="S337" s="156"/>
      <c r="T337" s="156"/>
      <c r="U337" s="156"/>
      <c r="V337" s="156"/>
      <c r="W337" s="156"/>
      <c r="X337" s="156"/>
      <c r="Y337" s="156"/>
      <c r="Z337" s="192">
        <v>70000</v>
      </c>
      <c r="AA337" s="156"/>
      <c r="AB337" s="241">
        <v>-218.6</v>
      </c>
      <c r="AC337" s="54">
        <f t="shared" si="105"/>
        <v>69781.399999999994</v>
      </c>
      <c r="AD337" s="35">
        <v>69781.399999999994</v>
      </c>
      <c r="AE337" s="241">
        <f t="shared" si="106"/>
        <v>0</v>
      </c>
      <c r="AF337" s="241">
        <v>69781.399999999994</v>
      </c>
      <c r="AG337" s="254">
        <f t="shared" si="107"/>
        <v>0</v>
      </c>
      <c r="AH337" s="203"/>
      <c r="AI337" s="203">
        <v>1</v>
      </c>
      <c r="AK337" s="203"/>
      <c r="AL337" s="208">
        <f t="shared" si="108"/>
        <v>1</v>
      </c>
    </row>
    <row r="338" spans="1:38" s="176" customFormat="1" ht="68.25" customHeight="1" x14ac:dyDescent="0.25">
      <c r="A338" s="12"/>
      <c r="B338" s="3"/>
      <c r="C338" s="3"/>
      <c r="D338" s="3"/>
      <c r="E338" s="342" t="s">
        <v>1301</v>
      </c>
      <c r="F338" s="74"/>
      <c r="G338" s="381" t="s">
        <v>1903</v>
      </c>
      <c r="H338" s="74"/>
      <c r="I338" s="74" t="s">
        <v>32</v>
      </c>
      <c r="J338" s="74"/>
      <c r="K338" s="382" t="s">
        <v>1902</v>
      </c>
      <c r="L338" s="383" t="s">
        <v>1859</v>
      </c>
      <c r="M338" s="159"/>
      <c r="N338" s="159"/>
      <c r="O338" s="169"/>
      <c r="P338" s="170"/>
      <c r="Q338" s="170"/>
      <c r="R338" s="170"/>
      <c r="S338" s="156"/>
      <c r="T338" s="156"/>
      <c r="U338" s="156"/>
      <c r="V338" s="156"/>
      <c r="W338" s="156"/>
      <c r="X338" s="156"/>
      <c r="Y338" s="156"/>
      <c r="Z338" s="192">
        <v>150000</v>
      </c>
      <c r="AA338" s="156"/>
      <c r="AB338" s="241"/>
      <c r="AC338" s="54">
        <f t="shared" si="105"/>
        <v>150000</v>
      </c>
      <c r="AD338" s="35">
        <v>150000</v>
      </c>
      <c r="AE338" s="241">
        <f t="shared" si="106"/>
        <v>0</v>
      </c>
      <c r="AF338" s="241">
        <v>72082.78</v>
      </c>
      <c r="AG338" s="254">
        <f t="shared" si="107"/>
        <v>77917.22</v>
      </c>
      <c r="AH338" s="203"/>
      <c r="AI338" s="203">
        <v>1</v>
      </c>
      <c r="AJ338" s="203"/>
      <c r="AK338" s="203"/>
      <c r="AL338" s="208">
        <f t="shared" si="108"/>
        <v>1</v>
      </c>
    </row>
    <row r="339" spans="1:38" s="176" customFormat="1" ht="68.25" customHeight="1" x14ac:dyDescent="0.25">
      <c r="A339" s="12"/>
      <c r="B339" s="3"/>
      <c r="C339" s="3"/>
      <c r="D339" s="3"/>
      <c r="E339" s="342" t="s">
        <v>1301</v>
      </c>
      <c r="F339" s="74"/>
      <c r="G339" s="381" t="s">
        <v>1905</v>
      </c>
      <c r="H339" s="74"/>
      <c r="I339" s="74" t="s">
        <v>32</v>
      </c>
      <c r="J339" s="74"/>
      <c r="K339" s="382" t="s">
        <v>1904</v>
      </c>
      <c r="L339" s="359" t="s">
        <v>1895</v>
      </c>
      <c r="M339" s="159"/>
      <c r="N339" s="159"/>
      <c r="O339" s="169"/>
      <c r="P339" s="170"/>
      <c r="Q339" s="170"/>
      <c r="R339" s="170"/>
      <c r="S339" s="156"/>
      <c r="T339" s="156"/>
      <c r="U339" s="156"/>
      <c r="V339" s="156"/>
      <c r="W339" s="156"/>
      <c r="X339" s="156"/>
      <c r="Y339" s="156"/>
      <c r="Z339" s="192">
        <v>70000</v>
      </c>
      <c r="AA339" s="156"/>
      <c r="AB339" s="241">
        <v>-21567</v>
      </c>
      <c r="AC339" s="54">
        <f t="shared" si="105"/>
        <v>48433</v>
      </c>
      <c r="AD339" s="35">
        <v>48433</v>
      </c>
      <c r="AE339" s="241">
        <f t="shared" si="106"/>
        <v>0</v>
      </c>
      <c r="AF339" s="241">
        <v>48433</v>
      </c>
      <c r="AG339" s="254">
        <f t="shared" si="107"/>
        <v>0</v>
      </c>
      <c r="AH339" s="203">
        <v>1</v>
      </c>
      <c r="AI339" s="203"/>
      <c r="AJ339" s="203"/>
      <c r="AK339" s="203"/>
      <c r="AL339" s="208">
        <f t="shared" si="108"/>
        <v>1</v>
      </c>
    </row>
    <row r="340" spans="1:38" s="176" customFormat="1" ht="68.25" customHeight="1" x14ac:dyDescent="0.25">
      <c r="A340" s="12"/>
      <c r="B340" s="3"/>
      <c r="C340" s="3"/>
      <c r="D340" s="3"/>
      <c r="E340" s="342" t="s">
        <v>1301</v>
      </c>
      <c r="F340" s="74"/>
      <c r="G340" s="381" t="s">
        <v>1907</v>
      </c>
      <c r="H340" s="74"/>
      <c r="I340" s="74" t="s">
        <v>32</v>
      </c>
      <c r="J340" s="74"/>
      <c r="K340" s="382" t="s">
        <v>1906</v>
      </c>
      <c r="L340" s="359" t="s">
        <v>1896</v>
      </c>
      <c r="M340" s="159"/>
      <c r="N340" s="159"/>
      <c r="O340" s="169"/>
      <c r="P340" s="170"/>
      <c r="Q340" s="170"/>
      <c r="R340" s="170"/>
      <c r="S340" s="156"/>
      <c r="T340" s="156"/>
      <c r="U340" s="156"/>
      <c r="V340" s="156"/>
      <c r="W340" s="156"/>
      <c r="X340" s="156"/>
      <c r="Y340" s="156"/>
      <c r="Z340" s="192">
        <v>300000</v>
      </c>
      <c r="AA340" s="156"/>
      <c r="AB340" s="241"/>
      <c r="AC340" s="54">
        <f t="shared" si="105"/>
        <v>300000</v>
      </c>
      <c r="AD340" s="35">
        <v>300000</v>
      </c>
      <c r="AE340" s="241">
        <f t="shared" si="106"/>
        <v>0</v>
      </c>
      <c r="AF340" s="241">
        <v>300000</v>
      </c>
      <c r="AG340" s="254">
        <f t="shared" si="107"/>
        <v>0</v>
      </c>
      <c r="AH340" s="203"/>
      <c r="AI340" s="203">
        <v>1</v>
      </c>
      <c r="AJ340" s="203"/>
      <c r="AK340" s="203"/>
      <c r="AL340" s="208">
        <f t="shared" si="108"/>
        <v>1</v>
      </c>
    </row>
    <row r="341" spans="1:38" s="176" customFormat="1" ht="68.25" customHeight="1" x14ac:dyDescent="0.25">
      <c r="A341" s="12"/>
      <c r="B341" s="3"/>
      <c r="C341" s="3"/>
      <c r="D341" s="3"/>
      <c r="E341" s="342" t="s">
        <v>1301</v>
      </c>
      <c r="F341" s="74"/>
      <c r="G341" s="381" t="s">
        <v>1909</v>
      </c>
      <c r="H341" s="74"/>
      <c r="I341" s="74" t="s">
        <v>32</v>
      </c>
      <c r="J341" s="74"/>
      <c r="K341" s="382" t="s">
        <v>1908</v>
      </c>
      <c r="L341" s="359" t="s">
        <v>1897</v>
      </c>
      <c r="M341" s="159"/>
      <c r="N341" s="159"/>
      <c r="O341" s="169"/>
      <c r="P341" s="170"/>
      <c r="Q341" s="170"/>
      <c r="R341" s="170"/>
      <c r="S341" s="156"/>
      <c r="T341" s="156"/>
      <c r="U341" s="156"/>
      <c r="V341" s="156"/>
      <c r="W341" s="156"/>
      <c r="X341" s="156"/>
      <c r="Y341" s="156"/>
      <c r="Z341" s="191"/>
      <c r="AA341" s="156"/>
      <c r="AB341" s="241"/>
      <c r="AC341" s="54">
        <f t="shared" si="105"/>
        <v>0</v>
      </c>
      <c r="AD341" s="35">
        <v>0</v>
      </c>
      <c r="AE341" s="241">
        <f t="shared" si="106"/>
        <v>0</v>
      </c>
      <c r="AF341" s="241">
        <v>0</v>
      </c>
      <c r="AG341" s="254">
        <f t="shared" si="107"/>
        <v>0</v>
      </c>
      <c r="AH341" s="203"/>
      <c r="AI341" s="203"/>
      <c r="AJ341" s="203"/>
      <c r="AK341" s="203"/>
      <c r="AL341" s="208">
        <f t="shared" si="108"/>
        <v>0</v>
      </c>
    </row>
    <row r="342" spans="1:38" s="176" customFormat="1" ht="68.25" customHeight="1" x14ac:dyDescent="0.25">
      <c r="A342" s="12"/>
      <c r="B342" s="3"/>
      <c r="C342" s="3"/>
      <c r="D342" s="3"/>
      <c r="E342" s="342" t="s">
        <v>1301</v>
      </c>
      <c r="F342" s="74"/>
      <c r="G342" s="381" t="s">
        <v>1911</v>
      </c>
      <c r="H342" s="74"/>
      <c r="I342" s="74" t="s">
        <v>32</v>
      </c>
      <c r="J342" s="74"/>
      <c r="K342" s="382" t="s">
        <v>1910</v>
      </c>
      <c r="L342" s="359" t="s">
        <v>1898</v>
      </c>
      <c r="M342" s="159"/>
      <c r="N342" s="159"/>
      <c r="O342" s="169"/>
      <c r="P342" s="170"/>
      <c r="Q342" s="170"/>
      <c r="R342" s="170"/>
      <c r="S342" s="156"/>
      <c r="T342" s="156"/>
      <c r="U342" s="156"/>
      <c r="V342" s="156"/>
      <c r="W342" s="156"/>
      <c r="X342" s="156"/>
      <c r="Y342" s="156"/>
      <c r="Z342" s="192">
        <v>150000</v>
      </c>
      <c r="AA342" s="156"/>
      <c r="AB342" s="241"/>
      <c r="AC342" s="54">
        <f t="shared" si="105"/>
        <v>150000</v>
      </c>
      <c r="AD342" s="35">
        <v>150000</v>
      </c>
      <c r="AE342" s="241">
        <f t="shared" si="106"/>
        <v>0</v>
      </c>
      <c r="AF342" s="241">
        <v>112740.71</v>
      </c>
      <c r="AG342" s="254">
        <f t="shared" si="107"/>
        <v>37259.289999999994</v>
      </c>
      <c r="AH342" s="203"/>
      <c r="AI342" s="203">
        <v>1</v>
      </c>
      <c r="AJ342" s="203"/>
      <c r="AK342" s="203"/>
      <c r="AL342" s="208">
        <f t="shared" si="108"/>
        <v>1</v>
      </c>
    </row>
    <row r="343" spans="1:38" s="176" customFormat="1" ht="68.25" customHeight="1" x14ac:dyDescent="0.25">
      <c r="A343" s="12"/>
      <c r="B343" s="3"/>
      <c r="C343" s="3"/>
      <c r="D343" s="3"/>
      <c r="E343" s="342" t="s">
        <v>1301</v>
      </c>
      <c r="F343" s="74"/>
      <c r="G343" s="381" t="s">
        <v>1913</v>
      </c>
      <c r="H343" s="74"/>
      <c r="I343" s="74" t="s">
        <v>32</v>
      </c>
      <c r="J343" s="74"/>
      <c r="K343" s="382" t="s">
        <v>1912</v>
      </c>
      <c r="L343" s="359" t="s">
        <v>1899</v>
      </c>
      <c r="M343" s="159"/>
      <c r="N343" s="159"/>
      <c r="O343" s="169"/>
      <c r="P343" s="170"/>
      <c r="Q343" s="170"/>
      <c r="R343" s="170"/>
      <c r="S343" s="156"/>
      <c r="T343" s="156"/>
      <c r="U343" s="156"/>
      <c r="V343" s="156"/>
      <c r="W343" s="156"/>
      <c r="X343" s="156"/>
      <c r="Y343" s="156"/>
      <c r="Z343" s="192">
        <v>300000</v>
      </c>
      <c r="AA343" s="156"/>
      <c r="AB343" s="241"/>
      <c r="AC343" s="54">
        <f t="shared" si="105"/>
        <v>300000</v>
      </c>
      <c r="AD343" s="35">
        <v>300000</v>
      </c>
      <c r="AE343" s="241">
        <f t="shared" si="106"/>
        <v>0</v>
      </c>
      <c r="AF343" s="241">
        <v>300000</v>
      </c>
      <c r="AG343" s="254">
        <f t="shared" si="107"/>
        <v>0</v>
      </c>
      <c r="AH343" s="203"/>
      <c r="AI343" s="203">
        <v>1</v>
      </c>
      <c r="AJ343" s="203"/>
      <c r="AK343" s="203"/>
      <c r="AL343" s="208">
        <f t="shared" si="108"/>
        <v>1</v>
      </c>
    </row>
    <row r="344" spans="1:38" s="176" customFormat="1" ht="68.25" customHeight="1" x14ac:dyDescent="0.25">
      <c r="A344" s="12"/>
      <c r="B344" s="3"/>
      <c r="C344" s="3"/>
      <c r="D344" s="3"/>
      <c r="E344" s="342" t="s">
        <v>1301</v>
      </c>
      <c r="F344" s="74"/>
      <c r="G344" s="381" t="s">
        <v>1915</v>
      </c>
      <c r="H344" s="74"/>
      <c r="I344" s="74" t="s">
        <v>32</v>
      </c>
      <c r="J344" s="74"/>
      <c r="K344" s="382" t="s">
        <v>1914</v>
      </c>
      <c r="L344" s="359" t="s">
        <v>1900</v>
      </c>
      <c r="M344" s="159"/>
      <c r="N344" s="159"/>
      <c r="O344" s="169"/>
      <c r="P344" s="170"/>
      <c r="Q344" s="170"/>
      <c r="R344" s="170"/>
      <c r="S344" s="156"/>
      <c r="T344" s="156"/>
      <c r="U344" s="156"/>
      <c r="V344" s="156"/>
      <c r="W344" s="156"/>
      <c r="X344" s="156"/>
      <c r="Y344" s="156"/>
      <c r="Z344" s="192">
        <v>70000</v>
      </c>
      <c r="AA344" s="156"/>
      <c r="AB344" s="241">
        <v>-70000</v>
      </c>
      <c r="AC344" s="54">
        <f t="shared" si="105"/>
        <v>0</v>
      </c>
      <c r="AD344" s="35">
        <v>0</v>
      </c>
      <c r="AE344" s="241">
        <f t="shared" si="106"/>
        <v>0</v>
      </c>
      <c r="AF344" s="251">
        <v>0</v>
      </c>
      <c r="AG344" s="254">
        <f t="shared" si="107"/>
        <v>0</v>
      </c>
      <c r="AH344" s="203"/>
      <c r="AI344" s="203"/>
      <c r="AJ344" s="203"/>
      <c r="AK344" s="203">
        <v>1</v>
      </c>
      <c r="AL344" s="208">
        <f t="shared" si="108"/>
        <v>1</v>
      </c>
    </row>
    <row r="345" spans="1:38" s="176" customFormat="1" ht="68.25" customHeight="1" x14ac:dyDescent="0.25">
      <c r="A345" s="12"/>
      <c r="B345" s="3"/>
      <c r="C345" s="3"/>
      <c r="D345" s="3"/>
      <c r="E345" s="342" t="s">
        <v>1301</v>
      </c>
      <c r="F345" s="74"/>
      <c r="G345" s="381" t="s">
        <v>1917</v>
      </c>
      <c r="H345" s="74"/>
      <c r="I345" s="74" t="s">
        <v>32</v>
      </c>
      <c r="J345" s="74"/>
      <c r="K345" s="382" t="s">
        <v>1916</v>
      </c>
      <c r="L345" s="359" t="s">
        <v>1901</v>
      </c>
      <c r="M345" s="159"/>
      <c r="N345" s="159"/>
      <c r="O345" s="169"/>
      <c r="P345" s="170"/>
      <c r="Q345" s="170"/>
      <c r="R345" s="170"/>
      <c r="S345" s="156"/>
      <c r="T345" s="156"/>
      <c r="U345" s="156"/>
      <c r="V345" s="156"/>
      <c r="W345" s="156"/>
      <c r="X345" s="156"/>
      <c r="Y345" s="156"/>
      <c r="Z345" s="192">
        <v>70000</v>
      </c>
      <c r="AA345" s="156"/>
      <c r="AB345" s="241"/>
      <c r="AC345" s="54">
        <f t="shared" ref="AC345:AC358" si="109">SUM(Z345:AB345)</f>
        <v>70000</v>
      </c>
      <c r="AD345" s="35">
        <v>70000</v>
      </c>
      <c r="AE345" s="241">
        <f t="shared" si="106"/>
        <v>0</v>
      </c>
      <c r="AF345" s="251">
        <v>0</v>
      </c>
      <c r="AG345" s="254">
        <f t="shared" si="107"/>
        <v>70000</v>
      </c>
      <c r="AH345" s="203"/>
      <c r="AI345" s="203">
        <v>1</v>
      </c>
      <c r="AJ345" s="203"/>
      <c r="AK345" s="203"/>
      <c r="AL345" s="208">
        <f t="shared" si="108"/>
        <v>1</v>
      </c>
    </row>
    <row r="346" spans="1:38" s="176" customFormat="1" ht="68.25" customHeight="1" x14ac:dyDescent="0.25">
      <c r="A346" s="12"/>
      <c r="B346" s="3"/>
      <c r="C346" s="3"/>
      <c r="D346" s="3"/>
      <c r="E346" s="342" t="s">
        <v>1301</v>
      </c>
      <c r="F346" s="74"/>
      <c r="G346" s="381" t="s">
        <v>1922</v>
      </c>
      <c r="H346" s="74"/>
      <c r="I346" s="74" t="s">
        <v>32</v>
      </c>
      <c r="J346" s="74"/>
      <c r="K346" s="382" t="s">
        <v>1921</v>
      </c>
      <c r="L346" s="383" t="s">
        <v>1918</v>
      </c>
      <c r="M346" s="159"/>
      <c r="N346" s="159"/>
      <c r="O346" s="169"/>
      <c r="P346" s="170"/>
      <c r="Q346" s="170"/>
      <c r="R346" s="170"/>
      <c r="S346" s="156"/>
      <c r="T346" s="156"/>
      <c r="U346" s="156"/>
      <c r="V346" s="156"/>
      <c r="W346" s="156"/>
      <c r="X346" s="156"/>
      <c r="Y346" s="156"/>
      <c r="Z346" s="192">
        <v>70000</v>
      </c>
      <c r="AA346" s="156"/>
      <c r="AB346" s="241">
        <v>-70000</v>
      </c>
      <c r="AC346" s="54">
        <f t="shared" si="109"/>
        <v>0</v>
      </c>
      <c r="AD346" s="35">
        <v>0</v>
      </c>
      <c r="AE346" s="241">
        <f t="shared" si="106"/>
        <v>0</v>
      </c>
      <c r="AF346" s="251">
        <v>0</v>
      </c>
      <c r="AG346" s="254">
        <f t="shared" si="107"/>
        <v>0</v>
      </c>
      <c r="AH346" s="203"/>
      <c r="AI346" s="203"/>
      <c r="AJ346" s="203"/>
      <c r="AK346" s="176">
        <v>1</v>
      </c>
      <c r="AL346" s="208">
        <f t="shared" si="108"/>
        <v>1</v>
      </c>
    </row>
    <row r="347" spans="1:38" s="176" customFormat="1" ht="97.5" customHeight="1" x14ac:dyDescent="0.25">
      <c r="A347" s="12"/>
      <c r="B347" s="3"/>
      <c r="C347" s="3"/>
      <c r="D347" s="3"/>
      <c r="E347" s="342" t="s">
        <v>1301</v>
      </c>
      <c r="F347" s="74"/>
      <c r="G347" s="381" t="s">
        <v>1924</v>
      </c>
      <c r="H347" s="74"/>
      <c r="I347" s="74" t="s">
        <v>32</v>
      </c>
      <c r="J347" s="74"/>
      <c r="K347" s="382" t="s">
        <v>1923</v>
      </c>
      <c r="L347" s="359" t="s">
        <v>1919</v>
      </c>
      <c r="M347" s="159"/>
      <c r="N347" s="159"/>
      <c r="O347" s="169"/>
      <c r="P347" s="170"/>
      <c r="Q347" s="170"/>
      <c r="R347" s="170"/>
      <c r="S347" s="156"/>
      <c r="T347" s="156"/>
      <c r="U347" s="156"/>
      <c r="V347" s="156"/>
      <c r="W347" s="156"/>
      <c r="X347" s="156"/>
      <c r="Y347" s="156"/>
      <c r="Z347" s="192">
        <v>300000</v>
      </c>
      <c r="AA347" s="156"/>
      <c r="AB347" s="241"/>
      <c r="AC347" s="54">
        <f t="shared" si="109"/>
        <v>300000</v>
      </c>
      <c r="AD347" s="35">
        <v>300000</v>
      </c>
      <c r="AE347" s="241">
        <f t="shared" si="106"/>
        <v>0</v>
      </c>
      <c r="AF347" s="251">
        <v>300000</v>
      </c>
      <c r="AG347" s="254">
        <f t="shared" si="107"/>
        <v>0</v>
      </c>
      <c r="AH347" s="203"/>
      <c r="AI347" s="203">
        <v>1</v>
      </c>
      <c r="AJ347" s="203"/>
      <c r="AK347" s="203"/>
      <c r="AL347" s="208">
        <f t="shared" si="108"/>
        <v>1</v>
      </c>
    </row>
    <row r="348" spans="1:38" s="176" customFormat="1" ht="61.5" customHeight="1" x14ac:dyDescent="0.25">
      <c r="A348" s="12"/>
      <c r="B348" s="3">
        <v>1</v>
      </c>
      <c r="C348" s="3">
        <v>1</v>
      </c>
      <c r="D348" s="3">
        <v>0</v>
      </c>
      <c r="E348" s="342" t="s">
        <v>1301</v>
      </c>
      <c r="F348" s="74"/>
      <c r="G348" s="381" t="s">
        <v>1926</v>
      </c>
      <c r="H348" s="74"/>
      <c r="I348" s="74" t="s">
        <v>32</v>
      </c>
      <c r="J348" s="74"/>
      <c r="K348" s="388" t="s">
        <v>1925</v>
      </c>
      <c r="L348" s="359" t="s">
        <v>1920</v>
      </c>
      <c r="M348" s="159"/>
      <c r="N348" s="159"/>
      <c r="O348" s="169"/>
      <c r="P348" s="170"/>
      <c r="Q348" s="170"/>
      <c r="R348" s="170"/>
      <c r="S348" s="156"/>
      <c r="T348" s="156"/>
      <c r="U348" s="156"/>
      <c r="V348" s="156"/>
      <c r="W348" s="156"/>
      <c r="X348" s="156"/>
      <c r="Y348" s="156"/>
      <c r="Z348" s="156">
        <v>70000</v>
      </c>
      <c r="AA348" s="156"/>
      <c r="AB348" s="241">
        <v>-70000</v>
      </c>
      <c r="AC348" s="54">
        <f t="shared" si="109"/>
        <v>0</v>
      </c>
      <c r="AD348" s="35">
        <v>0</v>
      </c>
      <c r="AE348" s="241">
        <f t="shared" si="106"/>
        <v>0</v>
      </c>
      <c r="AF348" s="251">
        <v>0</v>
      </c>
      <c r="AG348" s="254">
        <f t="shared" si="107"/>
        <v>0</v>
      </c>
      <c r="AH348" s="203"/>
      <c r="AI348" s="203"/>
      <c r="AJ348" s="203"/>
      <c r="AK348" s="203">
        <v>1</v>
      </c>
      <c r="AL348" s="208">
        <f t="shared" si="108"/>
        <v>1</v>
      </c>
    </row>
    <row r="349" spans="1:38" s="176" customFormat="1" ht="61.5" customHeight="1" x14ac:dyDescent="0.25">
      <c r="A349" s="12"/>
      <c r="B349" s="3">
        <v>1</v>
      </c>
      <c r="C349" s="3">
        <v>1</v>
      </c>
      <c r="D349" s="3">
        <v>0</v>
      </c>
      <c r="E349" s="342" t="s">
        <v>1301</v>
      </c>
      <c r="F349" s="74"/>
      <c r="G349" s="381" t="s">
        <v>1926</v>
      </c>
      <c r="H349" s="74"/>
      <c r="I349" s="74" t="s">
        <v>32</v>
      </c>
      <c r="J349" s="74"/>
      <c r="K349" s="388" t="s">
        <v>1925</v>
      </c>
      <c r="L349" s="359" t="s">
        <v>1920</v>
      </c>
      <c r="M349" s="159"/>
      <c r="N349" s="159"/>
      <c r="O349" s="169"/>
      <c r="P349" s="170"/>
      <c r="Q349" s="170"/>
      <c r="R349" s="170"/>
      <c r="S349" s="156"/>
      <c r="T349" s="156"/>
      <c r="U349" s="156"/>
      <c r="V349" s="156"/>
      <c r="W349" s="156"/>
      <c r="X349" s="156"/>
      <c r="Y349" s="156"/>
      <c r="Z349" s="156">
        <v>40000</v>
      </c>
      <c r="AA349" s="156"/>
      <c r="AB349" s="241">
        <v>-40000</v>
      </c>
      <c r="AC349" s="54">
        <f t="shared" si="109"/>
        <v>0</v>
      </c>
      <c r="AD349" s="35">
        <v>0</v>
      </c>
      <c r="AE349" s="241">
        <f t="shared" si="106"/>
        <v>0</v>
      </c>
      <c r="AF349" s="251">
        <v>0</v>
      </c>
      <c r="AG349" s="254">
        <f t="shared" si="107"/>
        <v>0</v>
      </c>
      <c r="AH349" s="203"/>
      <c r="AI349" s="203"/>
      <c r="AJ349" s="203"/>
      <c r="AK349" s="203"/>
      <c r="AL349" s="208">
        <f t="shared" si="108"/>
        <v>0</v>
      </c>
    </row>
    <row r="350" spans="1:38" s="176" customFormat="1" ht="61.5" customHeight="1" x14ac:dyDescent="0.25">
      <c r="A350" s="12"/>
      <c r="B350" s="3"/>
      <c r="C350" s="3"/>
      <c r="D350" s="3"/>
      <c r="E350" s="342" t="s">
        <v>1301</v>
      </c>
      <c r="F350" s="74"/>
      <c r="G350" s="381" t="s">
        <v>1945</v>
      </c>
      <c r="H350" s="74"/>
      <c r="I350" s="74" t="s">
        <v>32</v>
      </c>
      <c r="J350" s="74"/>
      <c r="K350" s="388" t="s">
        <v>1944</v>
      </c>
      <c r="L350" s="359" t="s">
        <v>1943</v>
      </c>
      <c r="M350" s="159"/>
      <c r="N350" s="159"/>
      <c r="O350" s="169"/>
      <c r="P350" s="170"/>
      <c r="Q350" s="170"/>
      <c r="R350" s="170"/>
      <c r="S350" s="156"/>
      <c r="T350" s="156"/>
      <c r="U350" s="156"/>
      <c r="V350" s="156"/>
      <c r="W350" s="156"/>
      <c r="X350" s="156"/>
      <c r="Y350" s="156"/>
      <c r="Z350" s="156">
        <v>300000</v>
      </c>
      <c r="AA350" s="156"/>
      <c r="AB350" s="241"/>
      <c r="AC350" s="54">
        <f t="shared" si="109"/>
        <v>300000</v>
      </c>
      <c r="AD350" s="35">
        <v>300000</v>
      </c>
      <c r="AE350" s="241">
        <f t="shared" si="106"/>
        <v>0</v>
      </c>
      <c r="AF350" s="251">
        <v>300000</v>
      </c>
      <c r="AG350" s="254">
        <f t="shared" si="107"/>
        <v>0</v>
      </c>
      <c r="AH350" s="203"/>
      <c r="AI350" s="203">
        <v>1</v>
      </c>
      <c r="AJ350" s="203"/>
      <c r="AK350" s="203"/>
      <c r="AL350" s="208">
        <f t="shared" si="108"/>
        <v>1</v>
      </c>
    </row>
    <row r="351" spans="1:38" s="176" customFormat="1" ht="54" customHeight="1" x14ac:dyDescent="0.25">
      <c r="A351" s="12"/>
      <c r="B351" s="3"/>
      <c r="C351" s="3"/>
      <c r="D351" s="3"/>
      <c r="E351" s="342" t="s">
        <v>1301</v>
      </c>
      <c r="F351" s="74"/>
      <c r="G351" s="381" t="s">
        <v>1950</v>
      </c>
      <c r="H351" s="74"/>
      <c r="I351" s="74" t="s">
        <v>32</v>
      </c>
      <c r="J351" s="74"/>
      <c r="K351" s="388" t="s">
        <v>1949</v>
      </c>
      <c r="L351" s="359" t="s">
        <v>1947</v>
      </c>
      <c r="M351" s="159"/>
      <c r="N351" s="159"/>
      <c r="O351" s="169"/>
      <c r="P351" s="170"/>
      <c r="Q351" s="170"/>
      <c r="R351" s="170"/>
      <c r="S351" s="156"/>
      <c r="T351" s="156"/>
      <c r="U351" s="156"/>
      <c r="V351" s="156"/>
      <c r="W351" s="156"/>
      <c r="X351" s="156"/>
      <c r="Y351" s="156"/>
      <c r="Z351" s="156">
        <v>300000</v>
      </c>
      <c r="AA351" s="156"/>
      <c r="AB351" s="241"/>
      <c r="AC351" s="54">
        <f t="shared" si="109"/>
        <v>300000</v>
      </c>
      <c r="AD351" s="35">
        <v>300000</v>
      </c>
      <c r="AE351" s="241">
        <f t="shared" si="106"/>
        <v>0</v>
      </c>
      <c r="AF351" s="251">
        <v>0</v>
      </c>
      <c r="AG351" s="254">
        <f t="shared" si="107"/>
        <v>300000</v>
      </c>
      <c r="AH351" s="203"/>
      <c r="AI351" s="203">
        <v>1</v>
      </c>
      <c r="AK351" s="203"/>
      <c r="AL351" s="208">
        <f t="shared" si="108"/>
        <v>1</v>
      </c>
    </row>
    <row r="352" spans="1:38" s="176" customFormat="1" ht="60.75" customHeight="1" x14ac:dyDescent="0.25">
      <c r="A352" s="12"/>
      <c r="B352" s="3"/>
      <c r="C352" s="3"/>
      <c r="D352" s="3"/>
      <c r="E352" s="342" t="s">
        <v>1301</v>
      </c>
      <c r="F352" s="74"/>
      <c r="G352" s="381" t="s">
        <v>1952</v>
      </c>
      <c r="H352" s="74"/>
      <c r="I352" s="74" t="s">
        <v>32</v>
      </c>
      <c r="J352" s="74"/>
      <c r="K352" s="388" t="s">
        <v>1951</v>
      </c>
      <c r="L352" s="359" t="s">
        <v>1948</v>
      </c>
      <c r="M352" s="159"/>
      <c r="N352" s="159"/>
      <c r="O352" s="169"/>
      <c r="P352" s="170"/>
      <c r="Q352" s="170"/>
      <c r="R352" s="170"/>
      <c r="S352" s="156"/>
      <c r="T352" s="156"/>
      <c r="U352" s="156"/>
      <c r="V352" s="156"/>
      <c r="W352" s="156"/>
      <c r="X352" s="156"/>
      <c r="Y352" s="156"/>
      <c r="Z352" s="156">
        <v>300000</v>
      </c>
      <c r="AA352" s="156"/>
      <c r="AB352" s="241">
        <v>-300000</v>
      </c>
      <c r="AC352" s="54">
        <f t="shared" si="109"/>
        <v>0</v>
      </c>
      <c r="AD352" s="35">
        <v>0</v>
      </c>
      <c r="AE352" s="241">
        <f t="shared" si="106"/>
        <v>0</v>
      </c>
      <c r="AF352" s="251">
        <v>0</v>
      </c>
      <c r="AG352" s="254">
        <f t="shared" si="107"/>
        <v>0</v>
      </c>
      <c r="AH352" s="203"/>
      <c r="AI352" s="203"/>
      <c r="AJ352" s="203"/>
      <c r="AK352" s="203">
        <v>1</v>
      </c>
      <c r="AL352" s="208">
        <f t="shared" si="108"/>
        <v>1</v>
      </c>
    </row>
    <row r="353" spans="1:38" s="176" customFormat="1" ht="60.75" customHeight="1" x14ac:dyDescent="0.25">
      <c r="A353" s="12"/>
      <c r="B353" s="3"/>
      <c r="C353" s="3"/>
      <c r="D353" s="3"/>
      <c r="E353" s="342" t="s">
        <v>1301</v>
      </c>
      <c r="F353" s="74"/>
      <c r="G353" s="389" t="s">
        <v>2012</v>
      </c>
      <c r="H353" s="74"/>
      <c r="I353" s="74" t="s">
        <v>32</v>
      </c>
      <c r="J353" s="74"/>
      <c r="K353" s="388" t="s">
        <v>2011</v>
      </c>
      <c r="L353" s="395" t="s">
        <v>2001</v>
      </c>
      <c r="M353" s="159"/>
      <c r="N353" s="159"/>
      <c r="O353" s="169"/>
      <c r="P353" s="170"/>
      <c r="Q353" s="170"/>
      <c r="R353" s="170"/>
      <c r="S353" s="156"/>
      <c r="T353" s="156"/>
      <c r="U353" s="156"/>
      <c r="V353" s="156"/>
      <c r="W353" s="156"/>
      <c r="X353" s="156"/>
      <c r="Y353" s="156"/>
      <c r="Z353" s="156">
        <v>300000</v>
      </c>
      <c r="AA353" s="156"/>
      <c r="AB353" s="241">
        <v>-100000</v>
      </c>
      <c r="AC353" s="54">
        <f t="shared" si="109"/>
        <v>200000</v>
      </c>
      <c r="AD353" s="35">
        <v>200000</v>
      </c>
      <c r="AE353" s="241">
        <f t="shared" si="106"/>
        <v>0</v>
      </c>
      <c r="AF353" s="251">
        <v>200000</v>
      </c>
      <c r="AG353" s="254">
        <f t="shared" si="107"/>
        <v>0</v>
      </c>
      <c r="AI353" s="203">
        <v>1</v>
      </c>
      <c r="AJ353" s="203"/>
      <c r="AK353" s="203"/>
      <c r="AL353" s="208">
        <f t="shared" si="108"/>
        <v>1</v>
      </c>
    </row>
    <row r="354" spans="1:38" s="176" customFormat="1" ht="60.75" customHeight="1" x14ac:dyDescent="0.25">
      <c r="A354" s="12"/>
      <c r="B354" s="3"/>
      <c r="C354" s="3"/>
      <c r="D354" s="3"/>
      <c r="E354" s="342" t="s">
        <v>1301</v>
      </c>
      <c r="F354" s="74"/>
      <c r="G354" s="381" t="s">
        <v>2081</v>
      </c>
      <c r="H354" s="74"/>
      <c r="I354" s="74" t="s">
        <v>32</v>
      </c>
      <c r="J354" s="74"/>
      <c r="K354" s="388" t="s">
        <v>2080</v>
      </c>
      <c r="L354" s="383" t="s">
        <v>2079</v>
      </c>
      <c r="M354" s="159"/>
      <c r="N354" s="159"/>
      <c r="O354" s="169"/>
      <c r="P354" s="170"/>
      <c r="Q354" s="170"/>
      <c r="R354" s="170"/>
      <c r="S354" s="156"/>
      <c r="T354" s="156"/>
      <c r="U354" s="156"/>
      <c r="V354" s="156"/>
      <c r="W354" s="156"/>
      <c r="X354" s="156"/>
      <c r="Y354" s="156"/>
      <c r="Z354" s="156">
        <v>200000</v>
      </c>
      <c r="AA354" s="156"/>
      <c r="AB354" s="241"/>
      <c r="AC354" s="54">
        <f t="shared" si="109"/>
        <v>200000</v>
      </c>
      <c r="AD354" s="35">
        <v>200000</v>
      </c>
      <c r="AE354" s="241">
        <f t="shared" si="106"/>
        <v>0</v>
      </c>
      <c r="AF354" s="251">
        <v>0</v>
      </c>
      <c r="AG354" s="254">
        <f t="shared" si="107"/>
        <v>200000</v>
      </c>
      <c r="AH354" s="203">
        <v>1</v>
      </c>
      <c r="AK354" s="203"/>
      <c r="AL354" s="208"/>
    </row>
    <row r="355" spans="1:38" s="176" customFormat="1" ht="54" customHeight="1" x14ac:dyDescent="0.25">
      <c r="A355" s="12"/>
      <c r="B355" s="3"/>
      <c r="C355" s="3"/>
      <c r="D355" s="3"/>
      <c r="E355" s="342" t="s">
        <v>1301</v>
      </c>
      <c r="F355" s="74"/>
      <c r="G355" s="381" t="s">
        <v>2057</v>
      </c>
      <c r="H355" s="74"/>
      <c r="I355" s="74" t="s">
        <v>32</v>
      </c>
      <c r="J355" s="74"/>
      <c r="K355" s="388" t="s">
        <v>2056</v>
      </c>
      <c r="L355" s="359" t="s">
        <v>1803</v>
      </c>
      <c r="M355" s="159"/>
      <c r="N355" s="159"/>
      <c r="O355" s="169"/>
      <c r="P355" s="170"/>
      <c r="Q355" s="170"/>
      <c r="R355" s="170"/>
      <c r="S355" s="156"/>
      <c r="T355" s="156"/>
      <c r="U355" s="156"/>
      <c r="V355" s="156"/>
      <c r="W355" s="156"/>
      <c r="X355" s="156"/>
      <c r="Y355" s="156"/>
      <c r="Z355" s="156">
        <v>300000</v>
      </c>
      <c r="AA355" s="173"/>
      <c r="AB355" s="256"/>
      <c r="AC355" s="54">
        <f t="shared" si="109"/>
        <v>300000</v>
      </c>
      <c r="AD355" s="35">
        <v>300000</v>
      </c>
      <c r="AE355" s="241">
        <f t="shared" si="106"/>
        <v>0</v>
      </c>
      <c r="AF355" s="251">
        <v>0</v>
      </c>
      <c r="AG355" s="254">
        <f t="shared" si="107"/>
        <v>300000</v>
      </c>
      <c r="AH355" s="203">
        <v>1</v>
      </c>
      <c r="AI355" s="203"/>
      <c r="AJ355" s="203"/>
      <c r="AK355" s="203"/>
      <c r="AL355" s="208">
        <f t="shared" si="108"/>
        <v>1</v>
      </c>
    </row>
    <row r="356" spans="1:38" s="32" customFormat="1" ht="50.1" customHeight="1" x14ac:dyDescent="0.25">
      <c r="A356" s="12">
        <v>1</v>
      </c>
      <c r="B356" s="3">
        <v>1</v>
      </c>
      <c r="C356" s="3">
        <v>1</v>
      </c>
      <c r="D356" s="3">
        <v>1</v>
      </c>
      <c r="E356" s="342" t="s">
        <v>1302</v>
      </c>
      <c r="F356" s="5" t="s">
        <v>28</v>
      </c>
      <c r="G356" s="67" t="s">
        <v>280</v>
      </c>
      <c r="H356" s="15" t="s">
        <v>281</v>
      </c>
      <c r="I356" s="15" t="s">
        <v>31</v>
      </c>
      <c r="J356" s="15" t="s">
        <v>33</v>
      </c>
      <c r="K356" s="31" t="s">
        <v>153</v>
      </c>
      <c r="L356" s="74" t="s">
        <v>54</v>
      </c>
      <c r="M356" s="15" t="s">
        <v>52</v>
      </c>
      <c r="N356" s="67" t="s">
        <v>54</v>
      </c>
      <c r="O356" s="7">
        <v>2000</v>
      </c>
      <c r="P356" s="7">
        <v>500</v>
      </c>
      <c r="Q356" s="7" t="s">
        <v>87</v>
      </c>
      <c r="R356" s="7" t="s">
        <v>155</v>
      </c>
      <c r="S356" s="104">
        <v>10000000</v>
      </c>
      <c r="T356" s="104">
        <v>10000000</v>
      </c>
      <c r="U356" s="104">
        <v>10000000</v>
      </c>
      <c r="V356" s="104">
        <v>8000000</v>
      </c>
      <c r="W356" s="57">
        <v>7000000</v>
      </c>
      <c r="X356" s="104">
        <v>1000000</v>
      </c>
      <c r="Y356" s="100">
        <f>SUM(W356:X356)</f>
        <v>8000000</v>
      </c>
      <c r="Z356" s="57">
        <v>7000000</v>
      </c>
      <c r="AA356" s="57"/>
      <c r="AB356" s="256"/>
      <c r="AC356" s="54">
        <f t="shared" si="109"/>
        <v>7000000</v>
      </c>
      <c r="AD356" s="35">
        <v>6999905.6799999997</v>
      </c>
      <c r="AE356" s="241">
        <f t="shared" si="106"/>
        <v>94.320000000298023</v>
      </c>
      <c r="AF356" s="254">
        <v>6642311.3500000015</v>
      </c>
      <c r="AG356" s="254">
        <f t="shared" si="107"/>
        <v>357594.32999999821</v>
      </c>
      <c r="AI356" s="198">
        <v>1</v>
      </c>
      <c r="AJ356" s="198"/>
      <c r="AK356" s="198"/>
      <c r="AL356" s="208">
        <f>SUM(AI356:AK356)</f>
        <v>1</v>
      </c>
    </row>
    <row r="357" spans="1:38" s="47" customFormat="1" ht="50.1" customHeight="1" x14ac:dyDescent="0.25">
      <c r="A357" s="12">
        <v>1</v>
      </c>
      <c r="B357" s="3">
        <v>1</v>
      </c>
      <c r="C357" s="3">
        <v>1</v>
      </c>
      <c r="D357" s="3">
        <v>1</v>
      </c>
      <c r="E357" s="342" t="s">
        <v>1303</v>
      </c>
      <c r="F357" s="5" t="s">
        <v>28</v>
      </c>
      <c r="G357" s="74" t="s">
        <v>1045</v>
      </c>
      <c r="H357" s="5" t="s">
        <v>1046</v>
      </c>
      <c r="I357" s="5" t="s">
        <v>32</v>
      </c>
      <c r="J357" s="5" t="s">
        <v>41</v>
      </c>
      <c r="K357" s="11" t="s">
        <v>153</v>
      </c>
      <c r="L357" s="74" t="s">
        <v>80</v>
      </c>
      <c r="M357" s="4" t="s">
        <v>52</v>
      </c>
      <c r="N357" s="68" t="s">
        <v>80</v>
      </c>
      <c r="O357" s="2">
        <v>4500</v>
      </c>
      <c r="P357" s="3" t="s">
        <v>107</v>
      </c>
      <c r="Q357" s="3" t="s">
        <v>91</v>
      </c>
      <c r="R357" s="3" t="s">
        <v>91</v>
      </c>
      <c r="S357" s="104">
        <v>6000000</v>
      </c>
      <c r="T357" s="100">
        <v>6000000</v>
      </c>
      <c r="U357" s="100">
        <v>6000000</v>
      </c>
      <c r="V357" s="100">
        <v>5000000</v>
      </c>
      <c r="W357" s="54">
        <v>5000000</v>
      </c>
      <c r="X357" s="100">
        <v>1000000</v>
      </c>
      <c r="Y357" s="100">
        <f>SUM(W357:X357)</f>
        <v>6000000</v>
      </c>
      <c r="Z357" s="54">
        <v>5000000</v>
      </c>
      <c r="AA357" s="54"/>
      <c r="AB357" s="241"/>
      <c r="AC357" s="54">
        <f t="shared" si="109"/>
        <v>5000000</v>
      </c>
      <c r="AD357" s="35">
        <v>4588024.8</v>
      </c>
      <c r="AE357" s="241">
        <f t="shared" si="106"/>
        <v>411975.20000000019</v>
      </c>
      <c r="AF357" s="254">
        <v>3998655.18</v>
      </c>
      <c r="AG357" s="254">
        <f t="shared" si="107"/>
        <v>589369.61999999965</v>
      </c>
      <c r="AI357" s="208">
        <v>1</v>
      </c>
      <c r="AJ357" s="208"/>
      <c r="AK357" s="208"/>
      <c r="AL357" s="208">
        <f>SUM(AI357:AK357)</f>
        <v>1</v>
      </c>
    </row>
    <row r="358" spans="1:38" ht="50.1" customHeight="1" x14ac:dyDescent="0.25">
      <c r="A358" s="12">
        <v>1</v>
      </c>
      <c r="B358" s="3">
        <v>1</v>
      </c>
      <c r="C358" s="3">
        <v>1</v>
      </c>
      <c r="D358" s="3">
        <v>1</v>
      </c>
      <c r="E358" s="342" t="s">
        <v>1880</v>
      </c>
      <c r="F358" s="5" t="s">
        <v>28</v>
      </c>
      <c r="G358" s="67" t="s">
        <v>278</v>
      </c>
      <c r="H358" s="15" t="s">
        <v>958</v>
      </c>
      <c r="I358" s="5" t="s">
        <v>32</v>
      </c>
      <c r="J358" s="15" t="s">
        <v>228</v>
      </c>
      <c r="K358" s="31" t="s">
        <v>153</v>
      </c>
      <c r="L358" s="74" t="s">
        <v>80</v>
      </c>
      <c r="M358" s="1" t="s">
        <v>52</v>
      </c>
      <c r="N358" s="65" t="s">
        <v>80</v>
      </c>
      <c r="O358" s="3">
        <v>2000</v>
      </c>
      <c r="P358" s="3" t="s">
        <v>107</v>
      </c>
      <c r="Q358" s="3" t="s">
        <v>91</v>
      </c>
      <c r="R358" s="3"/>
      <c r="S358" s="104">
        <v>10000000</v>
      </c>
      <c r="T358" s="100">
        <v>10000000</v>
      </c>
      <c r="U358" s="100">
        <v>10000000</v>
      </c>
      <c r="V358" s="100">
        <v>5000000</v>
      </c>
      <c r="W358" s="54">
        <v>5000000</v>
      </c>
      <c r="X358" s="100">
        <v>2000000</v>
      </c>
      <c r="Y358" s="100">
        <f>SUM(W358:X358)</f>
        <v>7000000</v>
      </c>
      <c r="Z358" s="54">
        <f>5000000</f>
        <v>5000000</v>
      </c>
      <c r="AA358" s="57"/>
      <c r="AB358" s="256"/>
      <c r="AC358" s="54">
        <f t="shared" si="109"/>
        <v>5000000</v>
      </c>
      <c r="AD358" s="35">
        <v>4977863.6399999997</v>
      </c>
      <c r="AE358" s="241">
        <f t="shared" si="106"/>
        <v>22136.360000000335</v>
      </c>
      <c r="AF358" s="254">
        <v>4976445.6399999997</v>
      </c>
      <c r="AG358" s="254">
        <f t="shared" si="107"/>
        <v>1418</v>
      </c>
      <c r="AI358" s="208">
        <v>1</v>
      </c>
      <c r="AJ358" s="208"/>
      <c r="AK358" s="208"/>
      <c r="AL358" s="208">
        <f>SUM(AI358:AK358)</f>
        <v>1</v>
      </c>
    </row>
    <row r="359" spans="1:38" s="64" customFormat="1" ht="39.75" customHeight="1" x14ac:dyDescent="0.25">
      <c r="A359" s="12"/>
      <c r="B359" s="3">
        <v>1</v>
      </c>
      <c r="C359" s="3">
        <v>1</v>
      </c>
      <c r="D359" s="3">
        <v>0</v>
      </c>
      <c r="E359" s="342">
        <v>230</v>
      </c>
      <c r="F359" s="315"/>
      <c r="G359" s="464" t="s">
        <v>1487</v>
      </c>
      <c r="H359" s="464"/>
      <c r="I359" s="315"/>
      <c r="J359" s="315"/>
      <c r="K359" s="396"/>
      <c r="L359" s="397"/>
      <c r="M359" s="329"/>
      <c r="N359" s="329"/>
      <c r="O359" s="88"/>
      <c r="P359" s="88"/>
      <c r="Q359" s="88"/>
      <c r="R359" s="88"/>
      <c r="S359" s="80">
        <f t="shared" ref="S359:AG359" si="110">SUM(S281:S358)</f>
        <v>70550000</v>
      </c>
      <c r="T359" s="80">
        <f t="shared" si="110"/>
        <v>69050000</v>
      </c>
      <c r="U359" s="80">
        <f t="shared" si="110"/>
        <v>69050000</v>
      </c>
      <c r="V359" s="80">
        <f t="shared" si="110"/>
        <v>61050000</v>
      </c>
      <c r="W359" s="63">
        <f t="shared" si="110"/>
        <v>45000000</v>
      </c>
      <c r="X359" s="80">
        <f t="shared" si="110"/>
        <v>19050000</v>
      </c>
      <c r="Y359" s="80">
        <f t="shared" si="110"/>
        <v>64050000</v>
      </c>
      <c r="Z359" s="63">
        <f t="shared" si="110"/>
        <v>46075000</v>
      </c>
      <c r="AA359" s="63">
        <f t="shared" si="110"/>
        <v>1329324.69</v>
      </c>
      <c r="AB359" s="63">
        <f t="shared" si="110"/>
        <v>-1329324.69</v>
      </c>
      <c r="AC359" s="63">
        <f t="shared" si="110"/>
        <v>46075000</v>
      </c>
      <c r="AD359" s="63">
        <f t="shared" si="110"/>
        <v>44991793.289999999</v>
      </c>
      <c r="AE359" s="63">
        <f t="shared" si="110"/>
        <v>1083206.7100000009</v>
      </c>
      <c r="AF359" s="63">
        <f t="shared" si="110"/>
        <v>40317569.230000012</v>
      </c>
      <c r="AG359" s="63">
        <f t="shared" si="110"/>
        <v>4674224.0599999977</v>
      </c>
      <c r="AH359" s="204"/>
      <c r="AI359" s="204"/>
      <c r="AJ359" s="204"/>
      <c r="AK359" s="204"/>
      <c r="AL359" s="290">
        <f t="shared" ref="AL359:AL401" si="111">SUM(AH359:AK359)</f>
        <v>0</v>
      </c>
    </row>
    <row r="360" spans="1:38" s="38" customFormat="1" ht="50.1" customHeight="1" x14ac:dyDescent="0.25">
      <c r="A360" s="12">
        <v>1</v>
      </c>
      <c r="B360" s="3">
        <v>1</v>
      </c>
      <c r="C360" s="3">
        <v>1</v>
      </c>
      <c r="D360" s="3">
        <v>1</v>
      </c>
      <c r="E360" s="342" t="s">
        <v>1304</v>
      </c>
      <c r="F360" s="15" t="s">
        <v>102</v>
      </c>
      <c r="G360" s="67" t="s">
        <v>789</v>
      </c>
      <c r="H360" s="15" t="s">
        <v>1047</v>
      </c>
      <c r="I360" s="15" t="s">
        <v>31</v>
      </c>
      <c r="J360" s="15" t="s">
        <v>34</v>
      </c>
      <c r="K360" s="31" t="s">
        <v>790</v>
      </c>
      <c r="L360" s="74" t="s">
        <v>54</v>
      </c>
      <c r="M360" s="1" t="s">
        <v>52</v>
      </c>
      <c r="N360" s="65" t="s">
        <v>54</v>
      </c>
      <c r="O360" s="2">
        <v>52000</v>
      </c>
      <c r="P360" s="3">
        <v>2000</v>
      </c>
      <c r="Q360" s="3" t="s">
        <v>87</v>
      </c>
      <c r="R360" s="3" t="s">
        <v>155</v>
      </c>
      <c r="S360" s="261">
        <v>22000000</v>
      </c>
      <c r="T360" s="261">
        <v>22000000</v>
      </c>
      <c r="U360" s="350">
        <v>22000000</v>
      </c>
      <c r="V360" s="261">
        <v>22000000</v>
      </c>
      <c r="W360" s="54">
        <v>22000000</v>
      </c>
      <c r="X360" s="261"/>
      <c r="Y360" s="261">
        <f>SUM(W360:X360)</f>
        <v>22000000</v>
      </c>
      <c r="Z360" s="54">
        <f>22000000-Z361-Z362-Z363-Z364-Z365-Z366-Z367-Z368-1000000</f>
        <v>2954800</v>
      </c>
      <c r="AA360" s="54"/>
      <c r="AB360" s="241"/>
      <c r="AC360" s="54">
        <f t="shared" ref="AC360:AC377" si="112">SUM(Z360:AB360)</f>
        <v>2954800</v>
      </c>
      <c r="AD360" s="35">
        <v>2203189.9000000004</v>
      </c>
      <c r="AE360" s="241">
        <f t="shared" si="106"/>
        <v>751610.09999999963</v>
      </c>
      <c r="AF360" s="254">
        <v>2263283.3500000006</v>
      </c>
      <c r="AG360" s="254">
        <f t="shared" si="107"/>
        <v>-60093.450000000186</v>
      </c>
      <c r="AI360" s="208">
        <v>1</v>
      </c>
      <c r="AJ360" s="208"/>
      <c r="AK360" s="208"/>
      <c r="AL360" s="208">
        <f>SUM(AI360:AK360)</f>
        <v>1</v>
      </c>
    </row>
    <row r="361" spans="1:38" s="157" customFormat="1" ht="50.1" customHeight="1" x14ac:dyDescent="0.25">
      <c r="A361" s="12">
        <v>1</v>
      </c>
      <c r="B361" s="3">
        <v>1</v>
      </c>
      <c r="C361" s="3">
        <v>1</v>
      </c>
      <c r="D361" s="3">
        <v>1</v>
      </c>
      <c r="E361" s="342" t="s">
        <v>1304</v>
      </c>
      <c r="F361" s="15"/>
      <c r="G361" s="398" t="s">
        <v>1577</v>
      </c>
      <c r="H361" s="67"/>
      <c r="I361" s="67" t="s">
        <v>31</v>
      </c>
      <c r="J361" s="67" t="s">
        <v>34</v>
      </c>
      <c r="K361" s="399" t="s">
        <v>790</v>
      </c>
      <c r="L361" s="400" t="s">
        <v>1571</v>
      </c>
      <c r="M361" s="65"/>
      <c r="N361" s="65"/>
      <c r="O361" s="352"/>
      <c r="P361" s="353"/>
      <c r="Q361" s="353"/>
      <c r="R361" s="353"/>
      <c r="S361" s="54"/>
      <c r="T361" s="54"/>
      <c r="U361" s="354"/>
      <c r="V361" s="54"/>
      <c r="W361" s="54"/>
      <c r="X361" s="54"/>
      <c r="Y361" s="54"/>
      <c r="Z361" s="355">
        <v>2000000</v>
      </c>
      <c r="AA361" s="54"/>
      <c r="AB361" s="241"/>
      <c r="AC361" s="54">
        <f t="shared" si="112"/>
        <v>2000000</v>
      </c>
      <c r="AD361" s="35">
        <v>2000000</v>
      </c>
      <c r="AE361" s="241">
        <f t="shared" si="106"/>
        <v>0</v>
      </c>
      <c r="AF361" s="254">
        <v>2000000</v>
      </c>
      <c r="AG361" s="254">
        <f t="shared" si="107"/>
        <v>0</v>
      </c>
      <c r="AI361" s="199">
        <v>1</v>
      </c>
      <c r="AJ361" s="199"/>
      <c r="AK361" s="199"/>
      <c r="AL361" s="208">
        <f t="shared" si="108"/>
        <v>1</v>
      </c>
    </row>
    <row r="362" spans="1:38" s="157" customFormat="1" ht="50.1" customHeight="1" x14ac:dyDescent="0.25">
      <c r="A362" s="12">
        <v>1</v>
      </c>
      <c r="B362" s="3">
        <v>1</v>
      </c>
      <c r="C362" s="3">
        <v>1</v>
      </c>
      <c r="D362" s="3">
        <v>1</v>
      </c>
      <c r="E362" s="342" t="s">
        <v>1304</v>
      </c>
      <c r="F362" s="15"/>
      <c r="G362" s="398" t="s">
        <v>1578</v>
      </c>
      <c r="H362" s="67"/>
      <c r="I362" s="67" t="s">
        <v>31</v>
      </c>
      <c r="J362" s="67" t="s">
        <v>34</v>
      </c>
      <c r="K362" s="399" t="s">
        <v>790</v>
      </c>
      <c r="L362" s="400" t="s">
        <v>252</v>
      </c>
      <c r="M362" s="65"/>
      <c r="N362" s="65"/>
      <c r="O362" s="352"/>
      <c r="P362" s="353"/>
      <c r="Q362" s="353"/>
      <c r="R362" s="353"/>
      <c r="S362" s="54"/>
      <c r="T362" s="54"/>
      <c r="U362" s="354"/>
      <c r="V362" s="54"/>
      <c r="W362" s="54"/>
      <c r="X362" s="54"/>
      <c r="Y362" s="54"/>
      <c r="Z362" s="355">
        <v>2200000</v>
      </c>
      <c r="AA362" s="54"/>
      <c r="AB362" s="241"/>
      <c r="AC362" s="54">
        <f t="shared" si="112"/>
        <v>2200000</v>
      </c>
      <c r="AD362" s="35">
        <v>2200000</v>
      </c>
      <c r="AE362" s="241">
        <f t="shared" si="106"/>
        <v>0</v>
      </c>
      <c r="AF362" s="254">
        <v>2200000</v>
      </c>
      <c r="AG362" s="254">
        <f t="shared" si="107"/>
        <v>0</v>
      </c>
      <c r="AI362" s="199">
        <v>1</v>
      </c>
      <c r="AJ362" s="199"/>
      <c r="AK362" s="199"/>
      <c r="AL362" s="208">
        <f t="shared" si="108"/>
        <v>1</v>
      </c>
    </row>
    <row r="363" spans="1:38" s="157" customFormat="1" ht="50.1" customHeight="1" x14ac:dyDescent="0.25">
      <c r="A363" s="12">
        <v>1</v>
      </c>
      <c r="B363" s="3">
        <v>1</v>
      </c>
      <c r="C363" s="3">
        <v>1</v>
      </c>
      <c r="D363" s="3">
        <v>1</v>
      </c>
      <c r="E363" s="342" t="s">
        <v>1304</v>
      </c>
      <c r="F363" s="15"/>
      <c r="G363" s="398" t="s">
        <v>1953</v>
      </c>
      <c r="H363" s="67"/>
      <c r="I363" s="67" t="s">
        <v>31</v>
      </c>
      <c r="J363" s="67" t="s">
        <v>34</v>
      </c>
      <c r="K363" s="399" t="s">
        <v>790</v>
      </c>
      <c r="L363" s="400" t="s">
        <v>1572</v>
      </c>
      <c r="M363" s="65"/>
      <c r="N363" s="65"/>
      <c r="O363" s="352"/>
      <c r="P363" s="353"/>
      <c r="Q363" s="353"/>
      <c r="R363" s="353"/>
      <c r="S363" s="54"/>
      <c r="T363" s="54"/>
      <c r="U363" s="354"/>
      <c r="V363" s="54"/>
      <c r="W363" s="54"/>
      <c r="X363" s="54"/>
      <c r="Y363" s="54"/>
      <c r="Z363" s="355">
        <v>2000000</v>
      </c>
      <c r="AA363" s="54"/>
      <c r="AB363" s="241"/>
      <c r="AC363" s="54">
        <f t="shared" si="112"/>
        <v>2000000</v>
      </c>
      <c r="AD363" s="35">
        <v>2000000</v>
      </c>
      <c r="AE363" s="241">
        <f t="shared" si="106"/>
        <v>0</v>
      </c>
      <c r="AF363" s="254">
        <v>1924060.01</v>
      </c>
      <c r="AG363" s="254">
        <f t="shared" si="107"/>
        <v>75939.989999999991</v>
      </c>
      <c r="AI363" s="199">
        <v>1</v>
      </c>
      <c r="AJ363" s="199"/>
      <c r="AK363" s="199"/>
      <c r="AL363" s="208">
        <f t="shared" si="108"/>
        <v>1</v>
      </c>
    </row>
    <row r="364" spans="1:38" s="157" customFormat="1" ht="50.1" customHeight="1" x14ac:dyDescent="0.25">
      <c r="A364" s="12">
        <v>1</v>
      </c>
      <c r="B364" s="3">
        <v>1</v>
      </c>
      <c r="C364" s="3">
        <v>1</v>
      </c>
      <c r="D364" s="3">
        <v>1</v>
      </c>
      <c r="E364" s="342" t="s">
        <v>1304</v>
      </c>
      <c r="F364" s="15"/>
      <c r="G364" s="398" t="s">
        <v>1579</v>
      </c>
      <c r="H364" s="67"/>
      <c r="I364" s="67" t="s">
        <v>31</v>
      </c>
      <c r="J364" s="67" t="s">
        <v>34</v>
      </c>
      <c r="K364" s="399" t="s">
        <v>790</v>
      </c>
      <c r="L364" s="400" t="s">
        <v>1573</v>
      </c>
      <c r="M364" s="65"/>
      <c r="N364" s="65"/>
      <c r="O364" s="352"/>
      <c r="P364" s="353"/>
      <c r="Q364" s="353"/>
      <c r="R364" s="353"/>
      <c r="S364" s="54"/>
      <c r="T364" s="54"/>
      <c r="U364" s="354"/>
      <c r="V364" s="54"/>
      <c r="W364" s="54"/>
      <c r="X364" s="54"/>
      <c r="Y364" s="54"/>
      <c r="Z364" s="355">
        <v>2000000</v>
      </c>
      <c r="AA364" s="54"/>
      <c r="AB364" s="241"/>
      <c r="AC364" s="54">
        <f t="shared" si="112"/>
        <v>2000000</v>
      </c>
      <c r="AD364" s="35">
        <v>2000000</v>
      </c>
      <c r="AE364" s="241">
        <f t="shared" si="106"/>
        <v>0</v>
      </c>
      <c r="AF364" s="254">
        <v>2000000</v>
      </c>
      <c r="AG364" s="254">
        <f t="shared" si="107"/>
        <v>0</v>
      </c>
      <c r="AI364" s="199">
        <v>1</v>
      </c>
      <c r="AJ364" s="199"/>
      <c r="AK364" s="199"/>
      <c r="AL364" s="208">
        <f t="shared" si="108"/>
        <v>1</v>
      </c>
    </row>
    <row r="365" spans="1:38" s="157" customFormat="1" ht="50.1" customHeight="1" x14ac:dyDescent="0.25">
      <c r="A365" s="12">
        <v>1</v>
      </c>
      <c r="B365" s="3">
        <v>1</v>
      </c>
      <c r="C365" s="3">
        <v>1</v>
      </c>
      <c r="D365" s="3">
        <v>1</v>
      </c>
      <c r="E365" s="342" t="s">
        <v>1304</v>
      </c>
      <c r="F365" s="15"/>
      <c r="G365" s="398" t="s">
        <v>1580</v>
      </c>
      <c r="H365" s="67"/>
      <c r="I365" s="67" t="s">
        <v>31</v>
      </c>
      <c r="J365" s="67" t="s">
        <v>34</v>
      </c>
      <c r="K365" s="399" t="s">
        <v>790</v>
      </c>
      <c r="L365" s="400" t="s">
        <v>1574</v>
      </c>
      <c r="M365" s="65"/>
      <c r="N365" s="65"/>
      <c r="O365" s="352"/>
      <c r="P365" s="353"/>
      <c r="Q365" s="353"/>
      <c r="R365" s="353"/>
      <c r="S365" s="54"/>
      <c r="T365" s="54"/>
      <c r="U365" s="354"/>
      <c r="V365" s="54"/>
      <c r="W365" s="54"/>
      <c r="X365" s="54"/>
      <c r="Y365" s="54"/>
      <c r="Z365" s="355">
        <v>7900000</v>
      </c>
      <c r="AA365" s="54"/>
      <c r="AB365" s="241"/>
      <c r="AC365" s="54">
        <f t="shared" si="112"/>
        <v>7900000</v>
      </c>
      <c r="AD365" s="35">
        <v>7900000</v>
      </c>
      <c r="AE365" s="241">
        <f t="shared" si="106"/>
        <v>0</v>
      </c>
      <c r="AF365" s="254">
        <v>7900000</v>
      </c>
      <c r="AG365" s="254">
        <f t="shared" si="107"/>
        <v>0</v>
      </c>
      <c r="AI365" s="199">
        <v>1</v>
      </c>
      <c r="AJ365" s="199"/>
      <c r="AK365" s="199"/>
      <c r="AL365" s="208">
        <f t="shared" si="108"/>
        <v>1</v>
      </c>
    </row>
    <row r="366" spans="1:38" s="157" customFormat="1" ht="50.1" customHeight="1" x14ac:dyDescent="0.25">
      <c r="A366" s="12">
        <v>1</v>
      </c>
      <c r="B366" s="3">
        <v>1</v>
      </c>
      <c r="C366" s="3">
        <v>1</v>
      </c>
      <c r="D366" s="3">
        <v>1</v>
      </c>
      <c r="E366" s="342" t="s">
        <v>1304</v>
      </c>
      <c r="F366" s="15"/>
      <c r="G366" s="398" t="s">
        <v>1581</v>
      </c>
      <c r="H366" s="67"/>
      <c r="I366" s="67" t="s">
        <v>31</v>
      </c>
      <c r="J366" s="67" t="s">
        <v>34</v>
      </c>
      <c r="K366" s="399" t="s">
        <v>790</v>
      </c>
      <c r="L366" s="400" t="s">
        <v>1575</v>
      </c>
      <c r="M366" s="65"/>
      <c r="N366" s="65"/>
      <c r="O366" s="352"/>
      <c r="P366" s="353"/>
      <c r="Q366" s="353"/>
      <c r="R366" s="353"/>
      <c r="S366" s="54"/>
      <c r="T366" s="54"/>
      <c r="U366" s="354"/>
      <c r="V366" s="54"/>
      <c r="W366" s="54"/>
      <c r="X366" s="54"/>
      <c r="Y366" s="54"/>
      <c r="Z366" s="355">
        <v>666500</v>
      </c>
      <c r="AA366" s="54"/>
      <c r="AB366" s="241"/>
      <c r="AC366" s="54">
        <f t="shared" si="112"/>
        <v>666500</v>
      </c>
      <c r="AD366" s="35">
        <v>666500</v>
      </c>
      <c r="AE366" s="241">
        <f t="shared" si="106"/>
        <v>0</v>
      </c>
      <c r="AF366" s="254">
        <v>606406.55000000005</v>
      </c>
      <c r="AG366" s="254">
        <f t="shared" si="107"/>
        <v>60093.449999999953</v>
      </c>
      <c r="AI366" s="199">
        <v>1</v>
      </c>
      <c r="AJ366" s="199"/>
      <c r="AK366" s="199"/>
      <c r="AL366" s="208">
        <f t="shared" si="108"/>
        <v>1</v>
      </c>
    </row>
    <row r="367" spans="1:38" s="157" customFormat="1" ht="50.1" customHeight="1" x14ac:dyDescent="0.25">
      <c r="A367" s="12">
        <v>1</v>
      </c>
      <c r="B367" s="3">
        <v>1</v>
      </c>
      <c r="C367" s="3">
        <v>1</v>
      </c>
      <c r="D367" s="3">
        <v>1</v>
      </c>
      <c r="E367" s="342" t="s">
        <v>1304</v>
      </c>
      <c r="F367" s="15"/>
      <c r="G367" s="398" t="s">
        <v>1582</v>
      </c>
      <c r="H367" s="67"/>
      <c r="I367" s="67" t="s">
        <v>31</v>
      </c>
      <c r="J367" s="67" t="s">
        <v>34</v>
      </c>
      <c r="K367" s="399" t="s">
        <v>790</v>
      </c>
      <c r="L367" s="400" t="s">
        <v>1576</v>
      </c>
      <c r="M367" s="65"/>
      <c r="N367" s="65"/>
      <c r="O367" s="352"/>
      <c r="P367" s="353"/>
      <c r="Q367" s="353"/>
      <c r="R367" s="353"/>
      <c r="S367" s="54"/>
      <c r="T367" s="54"/>
      <c r="U367" s="354"/>
      <c r="V367" s="54"/>
      <c r="W367" s="54"/>
      <c r="X367" s="54"/>
      <c r="Y367" s="54"/>
      <c r="Z367" s="355">
        <v>666700</v>
      </c>
      <c r="AA367" s="54"/>
      <c r="AB367" s="241"/>
      <c r="AC367" s="54">
        <f t="shared" si="112"/>
        <v>666700</v>
      </c>
      <c r="AD367" s="35">
        <v>666700</v>
      </c>
      <c r="AE367" s="241">
        <f t="shared" si="106"/>
        <v>0</v>
      </c>
      <c r="AF367" s="254">
        <v>600030</v>
      </c>
      <c r="AG367" s="254">
        <f t="shared" si="107"/>
        <v>66670</v>
      </c>
      <c r="AI367" s="199">
        <v>1</v>
      </c>
      <c r="AJ367" s="199"/>
      <c r="AK367" s="199"/>
      <c r="AL367" s="208">
        <f t="shared" si="108"/>
        <v>1</v>
      </c>
    </row>
    <row r="368" spans="1:38" s="157" customFormat="1" ht="50.1" customHeight="1" x14ac:dyDescent="0.25">
      <c r="A368" s="12">
        <v>1</v>
      </c>
      <c r="B368" s="3">
        <v>1</v>
      </c>
      <c r="C368" s="3">
        <v>1</v>
      </c>
      <c r="D368" s="3">
        <v>1</v>
      </c>
      <c r="E368" s="342" t="s">
        <v>1304</v>
      </c>
      <c r="F368" s="15"/>
      <c r="G368" s="401" t="s">
        <v>1619</v>
      </c>
      <c r="H368" s="67"/>
      <c r="I368" s="67" t="s">
        <v>31</v>
      </c>
      <c r="J368" s="67" t="s">
        <v>34</v>
      </c>
      <c r="K368" s="399" t="s">
        <v>790</v>
      </c>
      <c r="L368" s="400" t="s">
        <v>1618</v>
      </c>
      <c r="M368" s="65"/>
      <c r="N368" s="65"/>
      <c r="O368" s="352"/>
      <c r="P368" s="353"/>
      <c r="Q368" s="353"/>
      <c r="R368" s="353"/>
      <c r="S368" s="54"/>
      <c r="T368" s="54"/>
      <c r="U368" s="354"/>
      <c r="V368" s="54"/>
      <c r="W368" s="54"/>
      <c r="X368" s="54"/>
      <c r="Y368" s="54"/>
      <c r="Z368" s="355">
        <v>612000</v>
      </c>
      <c r="AA368" s="54"/>
      <c r="AB368" s="241"/>
      <c r="AC368" s="54">
        <f t="shared" si="112"/>
        <v>612000</v>
      </c>
      <c r="AD368" s="35">
        <v>612000</v>
      </c>
      <c r="AE368" s="241">
        <f t="shared" si="106"/>
        <v>0</v>
      </c>
      <c r="AF368" s="254">
        <v>611541.09</v>
      </c>
      <c r="AG368" s="254">
        <f t="shared" si="107"/>
        <v>458.9100000000326</v>
      </c>
      <c r="AH368" s="199"/>
      <c r="AI368" s="199">
        <v>1</v>
      </c>
      <c r="AJ368" s="199"/>
      <c r="AK368" s="199"/>
      <c r="AL368" s="208">
        <f t="shared" si="108"/>
        <v>1</v>
      </c>
    </row>
    <row r="369" spans="1:38" s="157" customFormat="1" ht="50.1" customHeight="1" x14ac:dyDescent="0.25">
      <c r="A369" s="12"/>
      <c r="B369" s="3"/>
      <c r="C369" s="3"/>
      <c r="D369" s="3"/>
      <c r="E369" s="342" t="s">
        <v>2136</v>
      </c>
      <c r="F369" s="15"/>
      <c r="G369" s="401" t="s">
        <v>2137</v>
      </c>
      <c r="H369" s="67"/>
      <c r="I369" s="67" t="s">
        <v>31</v>
      </c>
      <c r="J369" s="67"/>
      <c r="K369" s="399"/>
      <c r="L369" s="400" t="s">
        <v>2138</v>
      </c>
      <c r="M369" s="65"/>
      <c r="N369" s="65"/>
      <c r="O369" s="352"/>
      <c r="P369" s="353"/>
      <c r="Q369" s="353"/>
      <c r="R369" s="353"/>
      <c r="S369" s="54"/>
      <c r="T369" s="54"/>
      <c r="U369" s="354"/>
      <c r="V369" s="54"/>
      <c r="W369" s="54"/>
      <c r="X369" s="54"/>
      <c r="Y369" s="54"/>
      <c r="Z369" s="355"/>
      <c r="AA369" s="54"/>
      <c r="AB369" s="241"/>
      <c r="AC369" s="54"/>
      <c r="AD369" s="35"/>
      <c r="AE369" s="241">
        <f t="shared" si="106"/>
        <v>0</v>
      </c>
      <c r="AF369" s="254"/>
      <c r="AG369" s="254">
        <f t="shared" si="107"/>
        <v>0</v>
      </c>
      <c r="AH369" s="199"/>
      <c r="AI369" s="199"/>
      <c r="AJ369" s="199"/>
      <c r="AK369" s="199"/>
      <c r="AL369" s="208"/>
    </row>
    <row r="370" spans="1:38" s="38" customFormat="1" ht="50.1" customHeight="1" x14ac:dyDescent="0.25">
      <c r="A370" s="12">
        <v>1</v>
      </c>
      <c r="B370" s="3">
        <v>1</v>
      </c>
      <c r="C370" s="3">
        <v>1</v>
      </c>
      <c r="D370" s="3">
        <v>1</v>
      </c>
      <c r="E370" s="342" t="s">
        <v>1305</v>
      </c>
      <c r="F370" s="15" t="s">
        <v>102</v>
      </c>
      <c r="G370" s="74" t="s">
        <v>959</v>
      </c>
      <c r="H370" s="5" t="s">
        <v>960</v>
      </c>
      <c r="I370" s="15" t="s">
        <v>31</v>
      </c>
      <c r="J370" s="5" t="s">
        <v>35</v>
      </c>
      <c r="K370" s="11" t="s">
        <v>153</v>
      </c>
      <c r="L370" s="74" t="s">
        <v>54</v>
      </c>
      <c r="M370" s="4" t="s">
        <v>52</v>
      </c>
      <c r="N370" s="68" t="s">
        <v>54</v>
      </c>
      <c r="O370" s="2">
        <v>2000</v>
      </c>
      <c r="P370" s="3" t="s">
        <v>107</v>
      </c>
      <c r="Q370" s="3" t="s">
        <v>91</v>
      </c>
      <c r="R370" s="3" t="s">
        <v>91</v>
      </c>
      <c r="S370" s="261">
        <v>5000000</v>
      </c>
      <c r="T370" s="261">
        <v>5000000</v>
      </c>
      <c r="U370" s="261">
        <v>5000000</v>
      </c>
      <c r="V370" s="261">
        <v>5000000</v>
      </c>
      <c r="W370" s="54">
        <v>5000000</v>
      </c>
      <c r="X370" s="261"/>
      <c r="Y370" s="261">
        <f>SUM(W370:X370)</f>
        <v>5000000</v>
      </c>
      <c r="Z370" s="54">
        <f>5000000-Z371-Z372</f>
        <v>1022923.5700000003</v>
      </c>
      <c r="AA370" s="54"/>
      <c r="AB370" s="241"/>
      <c r="AC370" s="54">
        <f t="shared" si="112"/>
        <v>1022923.5700000003</v>
      </c>
      <c r="AD370" s="35">
        <v>5609.8099999999995</v>
      </c>
      <c r="AE370" s="241">
        <f t="shared" si="106"/>
        <v>1017313.7600000002</v>
      </c>
      <c r="AF370" s="254">
        <v>0</v>
      </c>
      <c r="AG370" s="254">
        <f t="shared" si="107"/>
        <v>5609.8099999999995</v>
      </c>
      <c r="AH370" s="208">
        <v>1</v>
      </c>
      <c r="AI370" s="208"/>
      <c r="AJ370" s="208"/>
      <c r="AK370" s="208"/>
      <c r="AL370" s="208">
        <f t="shared" si="108"/>
        <v>1</v>
      </c>
    </row>
    <row r="371" spans="1:38" s="38" customFormat="1" ht="50.1" customHeight="1" x14ac:dyDescent="0.25">
      <c r="A371" s="12"/>
      <c r="B371" s="3"/>
      <c r="C371" s="3"/>
      <c r="D371" s="3"/>
      <c r="E371" s="342" t="s">
        <v>1305</v>
      </c>
      <c r="F371" s="15" t="s">
        <v>102</v>
      </c>
      <c r="G371" s="74" t="s">
        <v>1729</v>
      </c>
      <c r="H371" s="5"/>
      <c r="I371" s="15" t="s">
        <v>31</v>
      </c>
      <c r="J371" s="5"/>
      <c r="K371" s="11"/>
      <c r="L371" s="74" t="s">
        <v>54</v>
      </c>
      <c r="M371" s="4"/>
      <c r="N371" s="68"/>
      <c r="O371" s="2"/>
      <c r="P371" s="3"/>
      <c r="Q371" s="3"/>
      <c r="R371" s="3"/>
      <c r="S371" s="261"/>
      <c r="T371" s="261"/>
      <c r="U371" s="261"/>
      <c r="V371" s="261"/>
      <c r="W371" s="54"/>
      <c r="X371" s="261"/>
      <c r="Y371" s="261"/>
      <c r="Z371" s="54">
        <f>2135000+365000+500000+54454.4+2600+24126.6+33608.86+24171.97+23474.28+20000+7739+23901.32+100000+3000+60000+80000</f>
        <v>3457076.4299999997</v>
      </c>
      <c r="AA371" s="54"/>
      <c r="AB371" s="241"/>
      <c r="AC371" s="54">
        <f t="shared" si="112"/>
        <v>3457076.4299999997</v>
      </c>
      <c r="AD371" s="35">
        <v>3424393.8899999997</v>
      </c>
      <c r="AE371" s="241">
        <f t="shared" si="106"/>
        <v>32682.540000000037</v>
      </c>
      <c r="AF371" s="254">
        <v>3169662.39</v>
      </c>
      <c r="AG371" s="254">
        <f t="shared" si="107"/>
        <v>254731.49999999953</v>
      </c>
      <c r="AH371" s="208"/>
      <c r="AI371" s="208"/>
      <c r="AJ371" s="208"/>
      <c r="AK371" s="208"/>
      <c r="AL371" s="208">
        <f t="shared" si="108"/>
        <v>0</v>
      </c>
    </row>
    <row r="372" spans="1:38" s="38" customFormat="1" ht="50.1" customHeight="1" x14ac:dyDescent="0.25">
      <c r="A372" s="12">
        <v>1</v>
      </c>
      <c r="B372" s="3">
        <v>1</v>
      </c>
      <c r="C372" s="3">
        <v>1</v>
      </c>
      <c r="D372" s="3">
        <v>1</v>
      </c>
      <c r="E372" s="342" t="s">
        <v>1305</v>
      </c>
      <c r="F372" s="15" t="s">
        <v>102</v>
      </c>
      <c r="G372" s="74" t="s">
        <v>959</v>
      </c>
      <c r="H372" s="5" t="s">
        <v>960</v>
      </c>
      <c r="I372" s="15" t="s">
        <v>31</v>
      </c>
      <c r="J372" s="5" t="s">
        <v>35</v>
      </c>
      <c r="K372" s="11" t="s">
        <v>153</v>
      </c>
      <c r="L372" s="74" t="s">
        <v>106</v>
      </c>
      <c r="M372" s="4" t="s">
        <v>52</v>
      </c>
      <c r="N372" s="68" t="s">
        <v>54</v>
      </c>
      <c r="O372" s="2">
        <v>2000</v>
      </c>
      <c r="P372" s="3" t="s">
        <v>107</v>
      </c>
      <c r="Q372" s="3" t="s">
        <v>91</v>
      </c>
      <c r="R372" s="3" t="s">
        <v>91</v>
      </c>
      <c r="S372" s="261">
        <v>5000000</v>
      </c>
      <c r="T372" s="261">
        <v>5000000</v>
      </c>
      <c r="U372" s="261">
        <v>5000000</v>
      </c>
      <c r="V372" s="261">
        <v>5000000</v>
      </c>
      <c r="W372" s="54">
        <v>5000000</v>
      </c>
      <c r="X372" s="261"/>
      <c r="Y372" s="261">
        <f>SUM(W372:X372)</f>
        <v>5000000</v>
      </c>
      <c r="Z372" s="54">
        <v>520000</v>
      </c>
      <c r="AA372" s="54"/>
      <c r="AB372" s="241"/>
      <c r="AC372" s="54">
        <f t="shared" si="112"/>
        <v>520000</v>
      </c>
      <c r="AD372" s="35">
        <v>520000</v>
      </c>
      <c r="AE372" s="241">
        <f t="shared" si="106"/>
        <v>0</v>
      </c>
      <c r="AF372" s="254">
        <v>468000</v>
      </c>
      <c r="AG372" s="254">
        <f t="shared" si="107"/>
        <v>52000</v>
      </c>
      <c r="AI372" s="208">
        <v>1</v>
      </c>
      <c r="AJ372" s="208"/>
      <c r="AK372" s="208"/>
      <c r="AL372" s="208">
        <f t="shared" si="108"/>
        <v>1</v>
      </c>
    </row>
    <row r="373" spans="1:38" s="38" customFormat="1" ht="50.1" customHeight="1" x14ac:dyDescent="0.25">
      <c r="A373" s="12">
        <v>1</v>
      </c>
      <c r="B373" s="3">
        <v>1</v>
      </c>
      <c r="C373" s="3">
        <v>1</v>
      </c>
      <c r="D373" s="3">
        <v>1</v>
      </c>
      <c r="E373" s="342" t="s">
        <v>1726</v>
      </c>
      <c r="F373" s="15" t="s">
        <v>102</v>
      </c>
      <c r="G373" s="74" t="s">
        <v>1048</v>
      </c>
      <c r="H373" s="5" t="s">
        <v>794</v>
      </c>
      <c r="I373" s="15" t="s">
        <v>31</v>
      </c>
      <c r="J373" s="5" t="s">
        <v>34</v>
      </c>
      <c r="K373" s="11" t="s">
        <v>153</v>
      </c>
      <c r="L373" s="74" t="s">
        <v>54</v>
      </c>
      <c r="M373" s="4" t="s">
        <v>52</v>
      </c>
      <c r="N373" s="68" t="s">
        <v>79</v>
      </c>
      <c r="O373" s="2">
        <v>10000</v>
      </c>
      <c r="P373" s="3">
        <v>20</v>
      </c>
      <c r="Q373" s="3" t="s">
        <v>91</v>
      </c>
      <c r="R373" s="3" t="s">
        <v>91</v>
      </c>
      <c r="S373" s="261">
        <v>4060000</v>
      </c>
      <c r="T373" s="261">
        <v>4000000</v>
      </c>
      <c r="U373" s="261">
        <v>4000000</v>
      </c>
      <c r="V373" s="261">
        <v>4000000</v>
      </c>
      <c r="W373" s="54">
        <v>4000000</v>
      </c>
      <c r="X373" s="261"/>
      <c r="Y373" s="261">
        <f>SUM(W373:X373)</f>
        <v>4000000</v>
      </c>
      <c r="Z373" s="54">
        <v>4000000</v>
      </c>
      <c r="AA373" s="54">
        <v>8000000</v>
      </c>
      <c r="AB373" s="241"/>
      <c r="AC373" s="54">
        <f t="shared" si="112"/>
        <v>12000000</v>
      </c>
      <c r="AD373" s="35">
        <v>12000000</v>
      </c>
      <c r="AE373" s="241">
        <f t="shared" si="106"/>
        <v>0</v>
      </c>
      <c r="AF373" s="254">
        <v>12000000</v>
      </c>
      <c r="AG373" s="254">
        <f t="shared" si="107"/>
        <v>0</v>
      </c>
      <c r="AI373" s="208">
        <v>1</v>
      </c>
      <c r="AJ373" s="208"/>
      <c r="AK373" s="208"/>
      <c r="AL373" s="208">
        <f t="shared" si="108"/>
        <v>1</v>
      </c>
    </row>
    <row r="374" spans="1:38" ht="50.1" customHeight="1" x14ac:dyDescent="0.25">
      <c r="A374" s="12">
        <v>1</v>
      </c>
      <c r="B374" s="3">
        <v>1</v>
      </c>
      <c r="C374" s="3">
        <v>1</v>
      </c>
      <c r="D374" s="3">
        <v>1</v>
      </c>
      <c r="E374" s="223" t="s">
        <v>1306</v>
      </c>
      <c r="F374" s="1" t="s">
        <v>102</v>
      </c>
      <c r="G374" s="356" t="s">
        <v>1049</v>
      </c>
      <c r="H374" s="1" t="s">
        <v>1050</v>
      </c>
      <c r="I374" s="1" t="s">
        <v>32</v>
      </c>
      <c r="J374" s="357" t="s">
        <v>34</v>
      </c>
      <c r="K374" s="358" t="s">
        <v>961</v>
      </c>
      <c r="L374" s="67" t="s">
        <v>81</v>
      </c>
      <c r="M374" s="1" t="s">
        <v>52</v>
      </c>
      <c r="N374" s="65" t="s">
        <v>81</v>
      </c>
      <c r="O374" s="343" t="s">
        <v>1379</v>
      </c>
      <c r="P374" s="3" t="s">
        <v>107</v>
      </c>
      <c r="Q374" s="343" t="s">
        <v>91</v>
      </c>
      <c r="R374" s="343" t="s">
        <v>91</v>
      </c>
      <c r="S374" s="344">
        <v>5000000</v>
      </c>
      <c r="T374" s="317">
        <v>5000000</v>
      </c>
      <c r="U374" s="344">
        <v>5000000</v>
      </c>
      <c r="V374" s="344">
        <v>5000000</v>
      </c>
      <c r="W374" s="57">
        <v>5000000</v>
      </c>
      <c r="X374" s="317">
        <v>5000000</v>
      </c>
      <c r="Y374" s="261">
        <f>SUM(W374:X374)</f>
        <v>10000000</v>
      </c>
      <c r="Z374" s="57">
        <f>5000000-Z375</f>
        <v>3000000</v>
      </c>
      <c r="AA374" s="57"/>
      <c r="AB374" s="256"/>
      <c r="AC374" s="54">
        <f t="shared" si="112"/>
        <v>3000000</v>
      </c>
      <c r="AD374" s="35">
        <v>2639690.54</v>
      </c>
      <c r="AE374" s="241">
        <f t="shared" si="106"/>
        <v>360309.45999999996</v>
      </c>
      <c r="AF374" s="254">
        <v>2359811.21</v>
      </c>
      <c r="AG374" s="254">
        <f t="shared" si="107"/>
        <v>279879.33000000007</v>
      </c>
      <c r="AI374" s="208">
        <v>1</v>
      </c>
      <c r="AJ374" s="208"/>
      <c r="AK374" s="208"/>
      <c r="AL374" s="208">
        <f>SUM(AI374:AK374)</f>
        <v>1</v>
      </c>
    </row>
    <row r="375" spans="1:38" s="311" customFormat="1" ht="50.1" customHeight="1" x14ac:dyDescent="0.25">
      <c r="B375" s="312"/>
      <c r="C375" s="312"/>
      <c r="D375" s="3"/>
      <c r="E375" s="223" t="s">
        <v>1306</v>
      </c>
      <c r="F375" s="1"/>
      <c r="G375" s="356" t="s">
        <v>1049</v>
      </c>
      <c r="H375" s="1"/>
      <c r="I375" s="1" t="s">
        <v>32</v>
      </c>
      <c r="J375" s="357"/>
      <c r="K375" s="358"/>
      <c r="L375" s="67" t="s">
        <v>2048</v>
      </c>
      <c r="M375" s="1"/>
      <c r="N375" s="65"/>
      <c r="O375" s="343"/>
      <c r="P375" s="3"/>
      <c r="Q375" s="343"/>
      <c r="R375" s="343"/>
      <c r="S375" s="344"/>
      <c r="T375" s="317"/>
      <c r="U375" s="344"/>
      <c r="V375" s="344"/>
      <c r="W375" s="57"/>
      <c r="X375" s="317"/>
      <c r="Y375" s="261"/>
      <c r="Z375" s="57">
        <v>2000000</v>
      </c>
      <c r="AA375" s="57"/>
      <c r="AB375" s="256"/>
      <c r="AC375" s="54">
        <f t="shared" si="112"/>
        <v>2000000</v>
      </c>
      <c r="AD375" s="35">
        <v>2000000</v>
      </c>
      <c r="AE375" s="241">
        <f t="shared" si="106"/>
        <v>0</v>
      </c>
      <c r="AF375" s="254">
        <v>1800039</v>
      </c>
      <c r="AG375" s="254">
        <f t="shared" si="107"/>
        <v>199961</v>
      </c>
      <c r="AH375" s="313"/>
      <c r="AI375" s="313"/>
      <c r="AJ375" s="314"/>
      <c r="AK375" s="313"/>
      <c r="AL375" s="208">
        <f t="shared" si="108"/>
        <v>0</v>
      </c>
    </row>
    <row r="376" spans="1:38" s="48" customFormat="1" ht="78" customHeight="1" x14ac:dyDescent="0.25">
      <c r="A376" s="12">
        <v>1</v>
      </c>
      <c r="B376" s="3">
        <v>1</v>
      </c>
      <c r="C376" s="3">
        <v>1</v>
      </c>
      <c r="D376" s="3">
        <v>1</v>
      </c>
      <c r="E376" s="223" t="s">
        <v>1307</v>
      </c>
      <c r="F376" s="1" t="s">
        <v>102</v>
      </c>
      <c r="G376" s="68" t="s">
        <v>1053</v>
      </c>
      <c r="H376" s="108" t="s">
        <v>962</v>
      </c>
      <c r="I376" s="4" t="s">
        <v>29</v>
      </c>
      <c r="J376" s="4" t="s">
        <v>34</v>
      </c>
      <c r="K376" s="9" t="s">
        <v>153</v>
      </c>
      <c r="L376" s="68" t="s">
        <v>54</v>
      </c>
      <c r="M376" s="4" t="s">
        <v>52</v>
      </c>
      <c r="N376" s="68" t="s">
        <v>54</v>
      </c>
      <c r="O376" s="2">
        <v>1000</v>
      </c>
      <c r="P376" s="3">
        <v>10</v>
      </c>
      <c r="Q376" s="3" t="s">
        <v>91</v>
      </c>
      <c r="R376" s="3" t="s">
        <v>91</v>
      </c>
      <c r="S376" s="100">
        <v>1552000</v>
      </c>
      <c r="T376" s="100">
        <v>1200000</v>
      </c>
      <c r="U376" s="100">
        <v>1200000</v>
      </c>
      <c r="V376" s="100">
        <v>1200000</v>
      </c>
      <c r="W376" s="54">
        <v>1200000</v>
      </c>
      <c r="X376" s="100"/>
      <c r="Y376" s="100">
        <f>SUM(W376:X376)</f>
        <v>1200000</v>
      </c>
      <c r="Z376" s="54">
        <f>1200000-Z377</f>
        <v>700000</v>
      </c>
      <c r="AA376" s="54"/>
      <c r="AB376" s="241"/>
      <c r="AC376" s="54">
        <f t="shared" si="112"/>
        <v>700000</v>
      </c>
      <c r="AD376" s="35">
        <v>529185.74</v>
      </c>
      <c r="AE376" s="241">
        <f t="shared" si="106"/>
        <v>170814.26</v>
      </c>
      <c r="AF376" s="254">
        <v>529185.74</v>
      </c>
      <c r="AG376" s="254">
        <f t="shared" si="107"/>
        <v>0</v>
      </c>
      <c r="AH376" s="205">
        <v>1</v>
      </c>
      <c r="AI376" s="205"/>
      <c r="AK376" s="205"/>
      <c r="AL376" s="208">
        <f t="shared" si="108"/>
        <v>1</v>
      </c>
    </row>
    <row r="377" spans="1:38" ht="60" customHeight="1" x14ac:dyDescent="0.25">
      <c r="B377" s="3"/>
      <c r="C377" s="3"/>
      <c r="D377" s="3"/>
      <c r="E377" s="234" t="s">
        <v>1307</v>
      </c>
      <c r="F377" s="1"/>
      <c r="G377" s="72" t="s">
        <v>1789</v>
      </c>
      <c r="H377" s="40"/>
      <c r="I377" s="4" t="s">
        <v>29</v>
      </c>
      <c r="J377" s="39"/>
      <c r="K377" s="46" t="s">
        <v>651</v>
      </c>
      <c r="L377" s="78" t="s">
        <v>1790</v>
      </c>
      <c r="M377" s="40"/>
      <c r="N377" s="73"/>
      <c r="O377" s="41"/>
      <c r="P377" s="3"/>
      <c r="Q377" s="41"/>
      <c r="R377" s="41"/>
      <c r="S377" s="43"/>
      <c r="T377" s="20"/>
      <c r="U377" s="43"/>
      <c r="V377" s="43"/>
      <c r="W377" s="55"/>
      <c r="X377" s="20"/>
      <c r="Y377" s="100"/>
      <c r="Z377" s="55">
        <v>500000</v>
      </c>
      <c r="AA377" s="55"/>
      <c r="AB377" s="256"/>
      <c r="AC377" s="54">
        <f t="shared" si="112"/>
        <v>500000</v>
      </c>
      <c r="AD377" s="35">
        <v>500000</v>
      </c>
      <c r="AE377" s="241">
        <f t="shared" si="106"/>
        <v>0</v>
      </c>
      <c r="AF377" s="254">
        <v>0</v>
      </c>
      <c r="AG377" s="254">
        <f t="shared" si="107"/>
        <v>500000</v>
      </c>
      <c r="AJ377" s="208">
        <v>1</v>
      </c>
      <c r="AK377" s="208"/>
      <c r="AL377" s="208">
        <f t="shared" si="108"/>
        <v>1</v>
      </c>
    </row>
    <row r="378" spans="1:38" s="117" customFormat="1" ht="29.25" customHeight="1" x14ac:dyDescent="0.25">
      <c r="A378" s="12"/>
      <c r="B378" s="3">
        <v>1</v>
      </c>
      <c r="C378" s="3">
        <v>1</v>
      </c>
      <c r="D378" s="3">
        <v>0</v>
      </c>
      <c r="E378" s="231">
        <v>235</v>
      </c>
      <c r="F378" s="328"/>
      <c r="G378" s="460" t="s">
        <v>1488</v>
      </c>
      <c r="H378" s="460"/>
      <c r="I378" s="328"/>
      <c r="J378" s="328"/>
      <c r="K378" s="142"/>
      <c r="L378" s="328"/>
      <c r="M378" s="328"/>
      <c r="N378" s="328"/>
      <c r="O378" s="328"/>
      <c r="P378" s="328"/>
      <c r="Q378" s="328"/>
      <c r="R378" s="328"/>
      <c r="S378" s="143">
        <f t="shared" ref="S378:Z378" si="113">SUM(S360:S377)</f>
        <v>42612000</v>
      </c>
      <c r="T378" s="143">
        <f t="shared" si="113"/>
        <v>42200000</v>
      </c>
      <c r="U378" s="143">
        <f t="shared" si="113"/>
        <v>42200000</v>
      </c>
      <c r="V378" s="143">
        <f t="shared" si="113"/>
        <v>42200000</v>
      </c>
      <c r="W378" s="144">
        <f t="shared" si="113"/>
        <v>42200000</v>
      </c>
      <c r="X378" s="143">
        <f t="shared" si="113"/>
        <v>5000000</v>
      </c>
      <c r="Y378" s="143">
        <f t="shared" si="113"/>
        <v>47200000</v>
      </c>
      <c r="Z378" s="144">
        <f t="shared" si="113"/>
        <v>36200000</v>
      </c>
      <c r="AA378" s="144">
        <f t="shared" ref="AA378:AG378" si="114">SUM(AA360:AA377)</f>
        <v>8000000</v>
      </c>
      <c r="AB378" s="407">
        <f t="shared" si="114"/>
        <v>0</v>
      </c>
      <c r="AC378" s="144">
        <f t="shared" si="114"/>
        <v>44200000</v>
      </c>
      <c r="AD378" s="144">
        <f t="shared" si="114"/>
        <v>41867269.879999995</v>
      </c>
      <c r="AE378" s="144">
        <f t="shared" si="114"/>
        <v>2332730.12</v>
      </c>
      <c r="AF378" s="144">
        <f t="shared" si="114"/>
        <v>40432019.340000004</v>
      </c>
      <c r="AG378" s="144">
        <f t="shared" si="114"/>
        <v>1435250.5399999993</v>
      </c>
      <c r="AH378" s="206"/>
      <c r="AI378" s="206"/>
      <c r="AJ378" s="206"/>
      <c r="AK378" s="206"/>
      <c r="AL378" s="290">
        <f t="shared" si="111"/>
        <v>0</v>
      </c>
    </row>
    <row r="379" spans="1:38" s="117" customFormat="1" ht="27" customHeight="1" x14ac:dyDescent="0.25">
      <c r="A379" s="12"/>
      <c r="B379" s="3">
        <v>1</v>
      </c>
      <c r="C379" s="3">
        <v>1</v>
      </c>
      <c r="D379" s="3">
        <v>0</v>
      </c>
      <c r="E379" s="231">
        <v>235</v>
      </c>
      <c r="F379" s="328"/>
      <c r="G379" s="460" t="s">
        <v>1489</v>
      </c>
      <c r="H379" s="460"/>
      <c r="I379" s="328"/>
      <c r="J379" s="328"/>
      <c r="K379" s="142"/>
      <c r="L379" s="328"/>
      <c r="M379" s="328"/>
      <c r="N379" s="328"/>
      <c r="O379" s="328"/>
      <c r="P379" s="328"/>
      <c r="Q379" s="328"/>
      <c r="R379" s="328"/>
      <c r="S379" s="143">
        <f t="shared" ref="S379:AG379" si="115">SUM(S378+S359+S280+S264+S225+S91+S67)</f>
        <v>276256315</v>
      </c>
      <c r="T379" s="143">
        <f t="shared" si="115"/>
        <v>251528890</v>
      </c>
      <c r="U379" s="143">
        <f t="shared" si="115"/>
        <v>251919940</v>
      </c>
      <c r="V379" s="143">
        <f t="shared" si="115"/>
        <v>243414440</v>
      </c>
      <c r="W379" s="144">
        <f t="shared" si="115"/>
        <v>201964440</v>
      </c>
      <c r="X379" s="143">
        <f t="shared" si="115"/>
        <v>39550000</v>
      </c>
      <c r="Y379" s="143">
        <f t="shared" si="115"/>
        <v>241514440</v>
      </c>
      <c r="Z379" s="144">
        <f t="shared" si="115"/>
        <v>195219440</v>
      </c>
      <c r="AA379" s="144">
        <f t="shared" si="115"/>
        <v>10849324.689999999</v>
      </c>
      <c r="AB379" s="407">
        <f t="shared" si="115"/>
        <v>-21899324.689999998</v>
      </c>
      <c r="AC379" s="144">
        <f t="shared" si="115"/>
        <v>184169440</v>
      </c>
      <c r="AD379" s="144">
        <f t="shared" si="115"/>
        <v>176667419.91</v>
      </c>
      <c r="AE379" s="144">
        <f t="shared" si="115"/>
        <v>7502020.0900000017</v>
      </c>
      <c r="AF379" s="144">
        <f t="shared" si="115"/>
        <v>152962751.91000003</v>
      </c>
      <c r="AG379" s="144">
        <f t="shared" si="115"/>
        <v>23704667.999999993</v>
      </c>
      <c r="AH379" s="206"/>
      <c r="AI379" s="206"/>
      <c r="AJ379" s="206"/>
      <c r="AK379" s="206"/>
      <c r="AL379" s="290">
        <f t="shared" si="111"/>
        <v>0</v>
      </c>
    </row>
    <row r="380" spans="1:38" s="38" customFormat="1" ht="50.1" customHeight="1" x14ac:dyDescent="0.25">
      <c r="A380" s="12"/>
      <c r="B380" s="3">
        <v>1</v>
      </c>
      <c r="C380" s="3">
        <v>1</v>
      </c>
      <c r="D380" s="3">
        <v>1</v>
      </c>
      <c r="E380" s="223" t="s">
        <v>1308</v>
      </c>
      <c r="F380" s="4" t="s">
        <v>103</v>
      </c>
      <c r="G380" s="68" t="s">
        <v>963</v>
      </c>
      <c r="H380" s="108" t="s">
        <v>964</v>
      </c>
      <c r="I380" s="4" t="s">
        <v>31</v>
      </c>
      <c r="J380" s="4" t="s">
        <v>228</v>
      </c>
      <c r="K380" s="9" t="s">
        <v>153</v>
      </c>
      <c r="L380" s="68" t="s">
        <v>54</v>
      </c>
      <c r="M380" s="4" t="s">
        <v>52</v>
      </c>
      <c r="N380" s="68" t="s">
        <v>54</v>
      </c>
      <c r="O380" s="2">
        <v>240000</v>
      </c>
      <c r="P380" s="3" t="s">
        <v>107</v>
      </c>
      <c r="Q380" s="3" t="s">
        <v>97</v>
      </c>
      <c r="R380" s="3" t="s">
        <v>97</v>
      </c>
      <c r="S380" s="100">
        <v>47700000</v>
      </c>
      <c r="T380" s="100">
        <v>25000000</v>
      </c>
      <c r="U380" s="100">
        <v>25000000</v>
      </c>
      <c r="V380" s="100">
        <v>25000000</v>
      </c>
      <c r="W380" s="54">
        <v>20000000</v>
      </c>
      <c r="X380" s="100">
        <v>5000000</v>
      </c>
      <c r="Y380" s="100">
        <f>SUM(W380:X380)</f>
        <v>25000000</v>
      </c>
      <c r="Z380" s="54">
        <f>20000000-Z381-Z382-Z383-Z384-Z385-Z386-Z387-Z388-Z389-Z390-Z391-Z392-Z393-Z394-Z395-Z396-Z397-Z398-Z399-Z400-Z401-Z402-Z403-Z404-Z405-Z406-Z407-Z408-Z409-Z410-Z411-Z412-Z413-Z414-Z415-Z416-Z417-Z418-Z419-Z420-Z421-Z422-Z423-Z424-Z425-Z426-Z427-Z428-Z429-Z430-Z431-Z432-Z433-Z434-Z435-Z436-Z437-Z438-Z439-Z440-Z441-Z442-Z443-Z444-Z445-Z446-Z447-Z448-Z449-Z450-Z451-Z452-Z453-Z454-Z455-Z456-Z457-Z458-Z459-Z460-Z461-Z462</f>
        <v>28891.170000001788</v>
      </c>
      <c r="AA380" s="54"/>
      <c r="AB380" s="241">
        <v>-59000</v>
      </c>
      <c r="AC380" s="54">
        <f t="shared" ref="AC380:AC411" si="116">SUM(Z380:AB380)</f>
        <v>-30108.829999998212</v>
      </c>
      <c r="AD380" s="35">
        <v>-29025.27</v>
      </c>
      <c r="AE380" s="241">
        <f>+AC380-AD380</f>
        <v>-1083.5599999982114</v>
      </c>
      <c r="AF380" s="254">
        <v>0</v>
      </c>
      <c r="AG380" s="254">
        <f t="shared" si="107"/>
        <v>-29025.27</v>
      </c>
      <c r="AH380" s="208"/>
      <c r="AI380" s="208"/>
      <c r="AJ380" s="208">
        <v>1</v>
      </c>
      <c r="AK380" s="208"/>
      <c r="AL380" s="208">
        <f t="shared" si="111"/>
        <v>1</v>
      </c>
    </row>
    <row r="381" spans="1:38" s="157" customFormat="1" ht="93.75" customHeight="1" x14ac:dyDescent="0.25">
      <c r="A381" s="12">
        <v>1</v>
      </c>
      <c r="B381" s="3">
        <v>1</v>
      </c>
      <c r="C381" s="3">
        <v>1</v>
      </c>
      <c r="D381" s="3">
        <v>1</v>
      </c>
      <c r="E381" s="223" t="s">
        <v>1986</v>
      </c>
      <c r="F381" s="4"/>
      <c r="G381" s="68" t="s">
        <v>2000</v>
      </c>
      <c r="H381" s="4"/>
      <c r="I381" s="4" t="s">
        <v>31</v>
      </c>
      <c r="J381" s="158"/>
      <c r="K381" s="9" t="s">
        <v>153</v>
      </c>
      <c r="L381" s="68" t="s">
        <v>1583</v>
      </c>
      <c r="M381" s="158"/>
      <c r="N381" s="159"/>
      <c r="O381" s="154"/>
      <c r="P381" s="150"/>
      <c r="Q381" s="150"/>
      <c r="R381" s="150"/>
      <c r="S381" s="155"/>
      <c r="T381" s="155"/>
      <c r="U381" s="155"/>
      <c r="V381" s="155"/>
      <c r="W381" s="156"/>
      <c r="X381" s="155"/>
      <c r="Y381" s="155"/>
      <c r="Z381" s="156">
        <f>500000+700000+850000+325000</f>
        <v>2375000</v>
      </c>
      <c r="AA381" s="156"/>
      <c r="AB381" s="241"/>
      <c r="AC381" s="54">
        <f t="shared" si="116"/>
        <v>2375000</v>
      </c>
      <c r="AD381" s="35">
        <v>1926375.15</v>
      </c>
      <c r="AE381" s="241">
        <f t="shared" si="106"/>
        <v>448624.85000000009</v>
      </c>
      <c r="AF381" s="254">
        <v>1883949.19</v>
      </c>
      <c r="AG381" s="254">
        <f t="shared" si="107"/>
        <v>42425.959999999963</v>
      </c>
      <c r="AH381" s="208">
        <v>1</v>
      </c>
      <c r="AI381" s="199"/>
      <c r="AJ381" s="199"/>
      <c r="AK381" s="199"/>
      <c r="AL381" s="208">
        <f t="shared" si="111"/>
        <v>1</v>
      </c>
    </row>
    <row r="382" spans="1:38" s="157" customFormat="1" ht="69" customHeight="1" x14ac:dyDescent="0.25">
      <c r="A382" s="12">
        <v>1</v>
      </c>
      <c r="B382" s="3">
        <v>1</v>
      </c>
      <c r="C382" s="3">
        <v>1</v>
      </c>
      <c r="D382" s="3">
        <v>1</v>
      </c>
      <c r="E382" s="223" t="s">
        <v>1656</v>
      </c>
      <c r="F382" s="4"/>
      <c r="G382" s="68" t="s">
        <v>1657</v>
      </c>
      <c r="H382" s="4"/>
      <c r="I382" s="4" t="s">
        <v>31</v>
      </c>
      <c r="J382" s="158"/>
      <c r="K382" s="182" t="s">
        <v>1658</v>
      </c>
      <c r="L382" s="68" t="s">
        <v>1669</v>
      </c>
      <c r="M382" s="158"/>
      <c r="N382" s="159"/>
      <c r="O382" s="154"/>
      <c r="P382" s="150"/>
      <c r="Q382" s="150"/>
      <c r="R382" s="150"/>
      <c r="S382" s="155"/>
      <c r="T382" s="155"/>
      <c r="U382" s="155"/>
      <c r="V382" s="155"/>
      <c r="W382" s="156"/>
      <c r="X382" s="155"/>
      <c r="Y382" s="155"/>
      <c r="Z382" s="156">
        <v>300000</v>
      </c>
      <c r="AA382" s="156"/>
      <c r="AB382" s="241"/>
      <c r="AC382" s="54">
        <f t="shared" si="116"/>
        <v>300000</v>
      </c>
      <c r="AD382" s="35">
        <v>300000</v>
      </c>
      <c r="AE382" s="241">
        <f t="shared" si="106"/>
        <v>0</v>
      </c>
      <c r="AF382" s="254">
        <v>300000</v>
      </c>
      <c r="AG382" s="254">
        <f t="shared" si="107"/>
        <v>0</v>
      </c>
      <c r="AH382" s="199"/>
      <c r="AI382" s="199">
        <v>1</v>
      </c>
      <c r="AJ382" s="199"/>
      <c r="AK382" s="199"/>
      <c r="AL382" s="208">
        <f t="shared" si="111"/>
        <v>1</v>
      </c>
    </row>
    <row r="383" spans="1:38" s="157" customFormat="1" ht="66.75" customHeight="1" x14ac:dyDescent="0.25">
      <c r="A383" s="12"/>
      <c r="B383" s="3"/>
      <c r="C383" s="3"/>
      <c r="D383" s="3">
        <v>1</v>
      </c>
      <c r="E383" s="223" t="s">
        <v>1994</v>
      </c>
      <c r="F383" s="158"/>
      <c r="G383" s="189" t="s">
        <v>1676</v>
      </c>
      <c r="H383" s="158"/>
      <c r="I383" s="4" t="s">
        <v>31</v>
      </c>
      <c r="J383" s="158"/>
      <c r="K383" s="9" t="s">
        <v>1674</v>
      </c>
      <c r="L383" s="166" t="s">
        <v>1672</v>
      </c>
      <c r="M383" s="158"/>
      <c r="N383" s="159"/>
      <c r="O383" s="154"/>
      <c r="P383" s="150"/>
      <c r="Q383" s="150"/>
      <c r="R383" s="150"/>
      <c r="S383" s="155"/>
      <c r="T383" s="155"/>
      <c r="U383" s="155"/>
      <c r="V383" s="155"/>
      <c r="W383" s="156"/>
      <c r="X383" s="155"/>
      <c r="Y383" s="155"/>
      <c r="Z383" s="156">
        <f>350000</f>
        <v>350000</v>
      </c>
      <c r="AA383" s="156">
        <v>59000</v>
      </c>
      <c r="AB383" s="241"/>
      <c r="AC383" s="54">
        <f t="shared" si="116"/>
        <v>409000</v>
      </c>
      <c r="AD383" s="35">
        <v>409000</v>
      </c>
      <c r="AE383" s="241">
        <f t="shared" si="106"/>
        <v>0</v>
      </c>
      <c r="AF383" s="254">
        <v>401561</v>
      </c>
      <c r="AG383" s="254">
        <f t="shared" si="107"/>
        <v>7439</v>
      </c>
      <c r="AH383" s="208"/>
      <c r="AI383" s="199">
        <v>1</v>
      </c>
      <c r="AJ383" s="199"/>
      <c r="AK383" s="199"/>
      <c r="AL383" s="208">
        <f t="shared" si="111"/>
        <v>1</v>
      </c>
    </row>
    <row r="384" spans="1:38" s="157" customFormat="1" ht="62.25" customHeight="1" x14ac:dyDescent="0.25">
      <c r="A384" s="12"/>
      <c r="B384" s="190"/>
      <c r="C384" s="190"/>
      <c r="D384" s="190"/>
      <c r="E384" s="223" t="s">
        <v>1670</v>
      </c>
      <c r="F384" s="158"/>
      <c r="G384" s="215" t="s">
        <v>1765</v>
      </c>
      <c r="H384" s="158"/>
      <c r="I384" s="4" t="s">
        <v>31</v>
      </c>
      <c r="J384" s="158"/>
      <c r="K384" s="182" t="s">
        <v>1766</v>
      </c>
      <c r="L384" s="188" t="s">
        <v>1767</v>
      </c>
      <c r="M384" s="158"/>
      <c r="N384" s="159"/>
      <c r="O384" s="154"/>
      <c r="P384" s="150"/>
      <c r="Q384" s="150"/>
      <c r="R384" s="150"/>
      <c r="S384" s="155"/>
      <c r="T384" s="155"/>
      <c r="U384" s="155"/>
      <c r="V384" s="155"/>
      <c r="W384" s="156"/>
      <c r="X384" s="155"/>
      <c r="Y384" s="155"/>
      <c r="Z384" s="156">
        <v>155214.22</v>
      </c>
      <c r="AA384" s="156"/>
      <c r="AB384" s="241"/>
      <c r="AC384" s="54">
        <f t="shared" si="116"/>
        <v>155214.22</v>
      </c>
      <c r="AD384" s="35">
        <v>150434.22</v>
      </c>
      <c r="AE384" s="241">
        <f t="shared" si="106"/>
        <v>4780</v>
      </c>
      <c r="AF384" s="254">
        <v>155214.22</v>
      </c>
      <c r="AG384" s="254">
        <f t="shared" si="107"/>
        <v>-4780</v>
      </c>
      <c r="AH384" s="208"/>
      <c r="AI384" s="273">
        <v>1</v>
      </c>
      <c r="AJ384" s="199"/>
      <c r="AK384" s="199"/>
      <c r="AL384" s="208">
        <f t="shared" si="111"/>
        <v>1</v>
      </c>
    </row>
    <row r="385" spans="1:38" s="157" customFormat="1" ht="69.75" customHeight="1" x14ac:dyDescent="0.25">
      <c r="A385" s="12"/>
      <c r="B385" s="190"/>
      <c r="C385" s="190"/>
      <c r="D385" s="190">
        <v>1</v>
      </c>
      <c r="E385" s="223" t="s">
        <v>1671</v>
      </c>
      <c r="F385" s="158"/>
      <c r="G385" s="189" t="s">
        <v>1677</v>
      </c>
      <c r="H385" s="158"/>
      <c r="I385" s="4" t="s">
        <v>31</v>
      </c>
      <c r="J385" s="158"/>
      <c r="K385" s="9" t="s">
        <v>1675</v>
      </c>
      <c r="L385" s="188" t="s">
        <v>1673</v>
      </c>
      <c r="M385" s="158"/>
      <c r="N385" s="159"/>
      <c r="O385" s="154"/>
      <c r="P385" s="150"/>
      <c r="Q385" s="150"/>
      <c r="R385" s="150"/>
      <c r="S385" s="155"/>
      <c r="T385" s="155"/>
      <c r="U385" s="155"/>
      <c r="V385" s="155"/>
      <c r="W385" s="156"/>
      <c r="X385" s="155"/>
      <c r="Y385" s="155"/>
      <c r="Z385" s="156">
        <f>150000+6307.36</f>
        <v>156307.35999999999</v>
      </c>
      <c r="AA385" s="156"/>
      <c r="AB385" s="241"/>
      <c r="AC385" s="54">
        <f t="shared" si="116"/>
        <v>156307.35999999999</v>
      </c>
      <c r="AD385" s="35">
        <v>156307.35999999999</v>
      </c>
      <c r="AE385" s="241">
        <f t="shared" si="106"/>
        <v>0</v>
      </c>
      <c r="AF385" s="254">
        <v>156307.35999999999</v>
      </c>
      <c r="AG385" s="254">
        <f t="shared" si="107"/>
        <v>0</v>
      </c>
      <c r="AH385" s="208"/>
      <c r="AI385" s="199"/>
      <c r="AJ385" s="199">
        <v>1</v>
      </c>
      <c r="AK385" s="199"/>
      <c r="AL385" s="208">
        <f t="shared" si="111"/>
        <v>1</v>
      </c>
    </row>
    <row r="386" spans="1:38" s="157" customFormat="1" ht="69.75" customHeight="1" x14ac:dyDescent="0.25">
      <c r="A386" s="12"/>
      <c r="B386" s="190"/>
      <c r="C386" s="190"/>
      <c r="D386" s="190">
        <v>1</v>
      </c>
      <c r="E386" s="223" t="s">
        <v>1694</v>
      </c>
      <c r="F386" s="158"/>
      <c r="G386" s="189" t="s">
        <v>1695</v>
      </c>
      <c r="H386" s="158"/>
      <c r="I386" s="4" t="s">
        <v>31</v>
      </c>
      <c r="J386" s="158"/>
      <c r="K386" s="182" t="s">
        <v>799</v>
      </c>
      <c r="L386" s="188" t="s">
        <v>1696</v>
      </c>
      <c r="M386" s="158"/>
      <c r="N386" s="159"/>
      <c r="O386" s="154"/>
      <c r="P386" s="150"/>
      <c r="Q386" s="150"/>
      <c r="R386" s="150"/>
      <c r="S386" s="155"/>
      <c r="T386" s="155"/>
      <c r="U386" s="155"/>
      <c r="V386" s="155"/>
      <c r="W386" s="156"/>
      <c r="X386" s="155"/>
      <c r="Y386" s="155"/>
      <c r="Z386" s="156">
        <v>25000</v>
      </c>
      <c r="AA386" s="156"/>
      <c r="AB386" s="241"/>
      <c r="AC386" s="54">
        <f t="shared" si="116"/>
        <v>25000</v>
      </c>
      <c r="AD386" s="35">
        <v>25000</v>
      </c>
      <c r="AE386" s="241">
        <f t="shared" si="106"/>
        <v>0</v>
      </c>
      <c r="AF386" s="254">
        <v>25000</v>
      </c>
      <c r="AG386" s="254">
        <f t="shared" si="107"/>
        <v>0</v>
      </c>
      <c r="AH386" s="208"/>
      <c r="AI386" s="199"/>
      <c r="AJ386" s="199">
        <v>1</v>
      </c>
      <c r="AK386" s="199"/>
      <c r="AL386" s="208">
        <f t="shared" si="111"/>
        <v>1</v>
      </c>
    </row>
    <row r="387" spans="1:38" s="157" customFormat="1" ht="69.75" customHeight="1" x14ac:dyDescent="0.25">
      <c r="A387" s="12"/>
      <c r="B387" s="190"/>
      <c r="C387" s="190"/>
      <c r="D387" s="190"/>
      <c r="E387" s="223" t="s">
        <v>1975</v>
      </c>
      <c r="F387" s="158"/>
      <c r="G387" s="195" t="s">
        <v>1976</v>
      </c>
      <c r="H387" s="158"/>
      <c r="I387" s="4" t="s">
        <v>31</v>
      </c>
      <c r="J387" s="158"/>
      <c r="K387" s="182" t="s">
        <v>212</v>
      </c>
      <c r="L387" s="188" t="s">
        <v>1887</v>
      </c>
      <c r="M387" s="158"/>
      <c r="N387" s="159"/>
      <c r="O387" s="154"/>
      <c r="P387" s="150"/>
      <c r="Q387" s="150"/>
      <c r="R387" s="150"/>
      <c r="S387" s="155"/>
      <c r="T387" s="155"/>
      <c r="U387" s="155"/>
      <c r="V387" s="155"/>
      <c r="W387" s="156"/>
      <c r="X387" s="155"/>
      <c r="Y387" s="155"/>
      <c r="Z387" s="156">
        <v>36000</v>
      </c>
      <c r="AA387" s="156"/>
      <c r="AB387" s="241"/>
      <c r="AC387" s="54">
        <f t="shared" si="116"/>
        <v>36000</v>
      </c>
      <c r="AD387" s="35">
        <v>31074.400000000001</v>
      </c>
      <c r="AE387" s="241">
        <f t="shared" si="106"/>
        <v>4925.5999999999985</v>
      </c>
      <c r="AF387" s="254">
        <v>0</v>
      </c>
      <c r="AG387" s="254">
        <f t="shared" si="107"/>
        <v>31074.400000000001</v>
      </c>
      <c r="AH387" s="208"/>
      <c r="AI387" s="199">
        <v>1</v>
      </c>
      <c r="AJ387" s="199"/>
      <c r="AK387" s="199"/>
      <c r="AL387" s="208">
        <f t="shared" si="111"/>
        <v>1</v>
      </c>
    </row>
    <row r="388" spans="1:38" s="157" customFormat="1" ht="71.25" customHeight="1" x14ac:dyDescent="0.25">
      <c r="A388" s="12"/>
      <c r="B388" s="190"/>
      <c r="C388" s="190"/>
      <c r="D388" s="190">
        <v>1</v>
      </c>
      <c r="E388" s="223" t="s">
        <v>1701</v>
      </c>
      <c r="F388" s="158"/>
      <c r="G388" s="194" t="s">
        <v>1734</v>
      </c>
      <c r="H388" s="158"/>
      <c r="I388" s="4" t="s">
        <v>31</v>
      </c>
      <c r="J388" s="158"/>
      <c r="K388" s="182" t="s">
        <v>1705</v>
      </c>
      <c r="L388" s="188" t="s">
        <v>1703</v>
      </c>
      <c r="M388" s="158"/>
      <c r="N388" s="159"/>
      <c r="O388" s="154"/>
      <c r="P388" s="150"/>
      <c r="Q388" s="150"/>
      <c r="R388" s="150"/>
      <c r="S388" s="155"/>
      <c r="T388" s="155"/>
      <c r="U388" s="155"/>
      <c r="V388" s="155"/>
      <c r="W388" s="156"/>
      <c r="X388" s="155"/>
      <c r="Y388" s="155"/>
      <c r="Z388" s="156">
        <v>300000</v>
      </c>
      <c r="AA388" s="156"/>
      <c r="AB388" s="241"/>
      <c r="AC388" s="54">
        <f t="shared" si="116"/>
        <v>300000</v>
      </c>
      <c r="AD388" s="35">
        <v>300000</v>
      </c>
      <c r="AE388" s="241">
        <f t="shared" si="106"/>
        <v>0</v>
      </c>
      <c r="AF388" s="254">
        <v>232829.5</v>
      </c>
      <c r="AG388" s="254">
        <f t="shared" si="107"/>
        <v>67170.5</v>
      </c>
      <c r="AH388" s="208"/>
      <c r="AI388" s="199">
        <v>1</v>
      </c>
      <c r="AJ388" s="199"/>
      <c r="AK388" s="199"/>
      <c r="AL388" s="208">
        <f t="shared" si="111"/>
        <v>1</v>
      </c>
    </row>
    <row r="389" spans="1:38" s="157" customFormat="1" ht="49.5" customHeight="1" x14ac:dyDescent="0.25">
      <c r="A389" s="12"/>
      <c r="B389" s="190"/>
      <c r="C389" s="190"/>
      <c r="D389" s="190">
        <v>1</v>
      </c>
      <c r="E389" s="223" t="s">
        <v>1702</v>
      </c>
      <c r="F389" s="158"/>
      <c r="G389" s="195" t="s">
        <v>1995</v>
      </c>
      <c r="H389" s="158"/>
      <c r="I389" s="4" t="s">
        <v>31</v>
      </c>
      <c r="J389" s="158"/>
      <c r="K389" s="182"/>
      <c r="L389" s="188" t="s">
        <v>1704</v>
      </c>
      <c r="M389" s="158"/>
      <c r="N389" s="159"/>
      <c r="O389" s="154"/>
      <c r="P389" s="150"/>
      <c r="Q389" s="150"/>
      <c r="R389" s="150"/>
      <c r="S389" s="155"/>
      <c r="T389" s="155"/>
      <c r="U389" s="155"/>
      <c r="V389" s="155"/>
      <c r="W389" s="156"/>
      <c r="X389" s="155"/>
      <c r="Y389" s="155"/>
      <c r="Z389" s="156">
        <v>21000</v>
      </c>
      <c r="AA389" s="156"/>
      <c r="AB389" s="241"/>
      <c r="AC389" s="54">
        <f t="shared" si="116"/>
        <v>21000</v>
      </c>
      <c r="AD389" s="35">
        <v>16500</v>
      </c>
      <c r="AE389" s="241">
        <f t="shared" si="106"/>
        <v>4500</v>
      </c>
      <c r="AF389" s="254">
        <v>16500</v>
      </c>
      <c r="AG389" s="254">
        <f t="shared" si="107"/>
        <v>0</v>
      </c>
      <c r="AI389" s="208">
        <v>1</v>
      </c>
      <c r="AJ389" s="199"/>
      <c r="AK389" s="199"/>
      <c r="AL389" s="208">
        <f>SUM(AI389:AK389)</f>
        <v>1</v>
      </c>
    </row>
    <row r="390" spans="1:38" s="157" customFormat="1" ht="84.75" customHeight="1" x14ac:dyDescent="0.25">
      <c r="A390" s="12"/>
      <c r="B390" s="190"/>
      <c r="C390" s="190"/>
      <c r="D390" s="190"/>
      <c r="E390" s="223" t="s">
        <v>1714</v>
      </c>
      <c r="F390" s="158"/>
      <c r="G390" s="213" t="s">
        <v>1996</v>
      </c>
      <c r="H390" s="158"/>
      <c r="I390" s="4" t="s">
        <v>31</v>
      </c>
      <c r="J390" s="158"/>
      <c r="K390" s="182" t="s">
        <v>243</v>
      </c>
      <c r="L390" s="211" t="s">
        <v>1791</v>
      </c>
      <c r="M390" s="158"/>
      <c r="N390" s="159"/>
      <c r="O390" s="154"/>
      <c r="P390" s="150"/>
      <c r="Q390" s="150"/>
      <c r="R390" s="150"/>
      <c r="S390" s="155"/>
      <c r="T390" s="155"/>
      <c r="U390" s="155"/>
      <c r="V390" s="155"/>
      <c r="W390" s="156"/>
      <c r="X390" s="155"/>
      <c r="Y390" s="155"/>
      <c r="Z390" s="156">
        <v>150000</v>
      </c>
      <c r="AA390" s="156"/>
      <c r="AB390" s="241"/>
      <c r="AC390" s="54">
        <f t="shared" si="116"/>
        <v>150000</v>
      </c>
      <c r="AD390" s="35">
        <v>150000</v>
      </c>
      <c r="AE390" s="241">
        <f t="shared" si="106"/>
        <v>0</v>
      </c>
      <c r="AF390" s="254">
        <v>129072.25</v>
      </c>
      <c r="AG390" s="254">
        <f t="shared" si="107"/>
        <v>20927.75</v>
      </c>
      <c r="AH390" s="208"/>
      <c r="AI390" s="199">
        <v>1</v>
      </c>
      <c r="AJ390" s="199"/>
      <c r="AK390" s="199"/>
      <c r="AL390" s="208">
        <f t="shared" si="111"/>
        <v>1</v>
      </c>
    </row>
    <row r="391" spans="1:38" s="157" customFormat="1" ht="51.75" customHeight="1" x14ac:dyDescent="0.25">
      <c r="A391" s="12"/>
      <c r="B391" s="190"/>
      <c r="C391" s="190"/>
      <c r="D391" s="190"/>
      <c r="E391" s="223" t="s">
        <v>1730</v>
      </c>
      <c r="F391" s="158"/>
      <c r="G391" s="189" t="s">
        <v>1997</v>
      </c>
      <c r="H391" s="158"/>
      <c r="I391" s="4" t="s">
        <v>31</v>
      </c>
      <c r="J391" s="158"/>
      <c r="K391" s="182" t="s">
        <v>1735</v>
      </c>
      <c r="L391" s="211" t="s">
        <v>1732</v>
      </c>
      <c r="M391" s="158"/>
      <c r="N391" s="159"/>
      <c r="O391" s="154"/>
      <c r="P391" s="150"/>
      <c r="Q391" s="150"/>
      <c r="R391" s="150"/>
      <c r="S391" s="155"/>
      <c r="T391" s="155"/>
      <c r="U391" s="155"/>
      <c r="V391" s="155"/>
      <c r="W391" s="156"/>
      <c r="X391" s="155"/>
      <c r="Y391" s="155"/>
      <c r="Z391" s="156">
        <v>5000</v>
      </c>
      <c r="AA391" s="156"/>
      <c r="AB391" s="241"/>
      <c r="AC391" s="54">
        <f t="shared" si="116"/>
        <v>5000</v>
      </c>
      <c r="AD391" s="35">
        <v>5000</v>
      </c>
      <c r="AE391" s="241">
        <f t="shared" si="106"/>
        <v>0</v>
      </c>
      <c r="AF391" s="254">
        <v>5000</v>
      </c>
      <c r="AG391" s="254">
        <f t="shared" si="107"/>
        <v>0</v>
      </c>
      <c r="AH391" s="208"/>
      <c r="AI391" s="199">
        <v>1</v>
      </c>
      <c r="AJ391" s="199"/>
      <c r="AK391" s="199"/>
      <c r="AL391" s="208">
        <f t="shared" si="111"/>
        <v>1</v>
      </c>
    </row>
    <row r="392" spans="1:38" s="157" customFormat="1" ht="56.25" customHeight="1" x14ac:dyDescent="0.25">
      <c r="A392" s="12"/>
      <c r="B392" s="190"/>
      <c r="C392" s="190"/>
      <c r="D392" s="190"/>
      <c r="E392" s="223" t="s">
        <v>1731</v>
      </c>
      <c r="F392" s="158"/>
      <c r="G392" s="189" t="s">
        <v>1736</v>
      </c>
      <c r="H392" s="158"/>
      <c r="I392" s="4" t="s">
        <v>31</v>
      </c>
      <c r="J392" s="158"/>
      <c r="K392" s="182"/>
      <c r="L392" s="211" t="s">
        <v>1733</v>
      </c>
      <c r="M392" s="158"/>
      <c r="N392" s="159"/>
      <c r="O392" s="154"/>
      <c r="P392" s="150"/>
      <c r="Q392" s="150"/>
      <c r="R392" s="150"/>
      <c r="S392" s="155"/>
      <c r="T392" s="155"/>
      <c r="U392" s="155"/>
      <c r="V392" s="155"/>
      <c r="W392" s="156"/>
      <c r="X392" s="155"/>
      <c r="Y392" s="155"/>
      <c r="Z392" s="156">
        <v>53500</v>
      </c>
      <c r="AA392" s="156"/>
      <c r="AB392" s="241"/>
      <c r="AC392" s="54">
        <f t="shared" si="116"/>
        <v>53500</v>
      </c>
      <c r="AD392" s="35">
        <v>53500</v>
      </c>
      <c r="AE392" s="241">
        <f t="shared" si="106"/>
        <v>0</v>
      </c>
      <c r="AF392" s="254">
        <v>52500</v>
      </c>
      <c r="AG392" s="254">
        <f t="shared" si="107"/>
        <v>1000</v>
      </c>
      <c r="AH392" s="208"/>
      <c r="AI392" s="199">
        <v>1</v>
      </c>
      <c r="AJ392" s="199"/>
      <c r="AK392" s="199"/>
      <c r="AL392" s="208">
        <f t="shared" si="111"/>
        <v>1</v>
      </c>
    </row>
    <row r="393" spans="1:38" s="157" customFormat="1" ht="52.5" customHeight="1" x14ac:dyDescent="0.25">
      <c r="A393" s="12"/>
      <c r="B393" s="190"/>
      <c r="C393" s="190"/>
      <c r="D393" s="190"/>
      <c r="E393" s="223" t="s">
        <v>1792</v>
      </c>
      <c r="F393" s="158"/>
      <c r="G393" s="213" t="s">
        <v>1808</v>
      </c>
      <c r="H393" s="158"/>
      <c r="I393" s="4" t="s">
        <v>31</v>
      </c>
      <c r="J393" s="158"/>
      <c r="K393" s="182" t="s">
        <v>1807</v>
      </c>
      <c r="L393" s="188" t="s">
        <v>1806</v>
      </c>
      <c r="M393" s="158"/>
      <c r="N393" s="159"/>
      <c r="O393" s="154"/>
      <c r="P393" s="150"/>
      <c r="Q393" s="150"/>
      <c r="R393" s="150"/>
      <c r="S393" s="155"/>
      <c r="T393" s="155"/>
      <c r="U393" s="155"/>
      <c r="V393" s="155"/>
      <c r="W393" s="156"/>
      <c r="X393" s="155"/>
      <c r="Y393" s="155"/>
      <c r="Z393" s="156">
        <v>2700000</v>
      </c>
      <c r="AA393" s="156"/>
      <c r="AB393" s="241"/>
      <c r="AC393" s="54">
        <f t="shared" si="116"/>
        <v>2700000</v>
      </c>
      <c r="AD393" s="35">
        <v>2700000</v>
      </c>
      <c r="AE393" s="241">
        <f t="shared" si="106"/>
        <v>0</v>
      </c>
      <c r="AF393" s="254">
        <v>2700000</v>
      </c>
      <c r="AG393" s="254">
        <f t="shared" si="107"/>
        <v>0</v>
      </c>
      <c r="AH393" s="208"/>
      <c r="AI393" s="199">
        <v>1</v>
      </c>
      <c r="AJ393" s="199"/>
      <c r="AK393" s="199"/>
      <c r="AL393" s="208">
        <f t="shared" si="111"/>
        <v>1</v>
      </c>
    </row>
    <row r="394" spans="1:38" s="219" customFormat="1" ht="51.75" customHeight="1" x14ac:dyDescent="0.25">
      <c r="A394" s="16"/>
      <c r="B394" s="265"/>
      <c r="C394" s="265"/>
      <c r="D394" s="265"/>
      <c r="E394" s="342" t="s">
        <v>1757</v>
      </c>
      <c r="F394" s="221"/>
      <c r="G394" s="293" t="s">
        <v>1762</v>
      </c>
      <c r="H394" s="221"/>
      <c r="I394" s="5" t="s">
        <v>31</v>
      </c>
      <c r="J394" s="221"/>
      <c r="K394" s="267" t="s">
        <v>1761</v>
      </c>
      <c r="L394" s="178" t="s">
        <v>1759</v>
      </c>
      <c r="M394" s="221"/>
      <c r="N394" s="269"/>
      <c r="O394" s="270"/>
      <c r="P394" s="271"/>
      <c r="Q394" s="271"/>
      <c r="R394" s="271"/>
      <c r="S394" s="161"/>
      <c r="T394" s="161"/>
      <c r="U394" s="161"/>
      <c r="V394" s="161"/>
      <c r="W394" s="173"/>
      <c r="X394" s="161"/>
      <c r="Y394" s="161"/>
      <c r="Z394" s="173">
        <v>475000</v>
      </c>
      <c r="AA394" s="173"/>
      <c r="AB394" s="256"/>
      <c r="AC394" s="54">
        <f t="shared" si="116"/>
        <v>475000</v>
      </c>
      <c r="AD394" s="35">
        <v>381949.43</v>
      </c>
      <c r="AE394" s="241">
        <f t="shared" si="106"/>
        <v>93050.57</v>
      </c>
      <c r="AF394" s="272">
        <v>381949.43</v>
      </c>
      <c r="AG394" s="254">
        <f t="shared" si="107"/>
        <v>0</v>
      </c>
      <c r="AH394" s="198"/>
      <c r="AI394" s="273">
        <v>1</v>
      </c>
      <c r="AJ394" s="273"/>
      <c r="AK394" s="273"/>
      <c r="AL394" s="208">
        <f t="shared" si="111"/>
        <v>1</v>
      </c>
    </row>
    <row r="395" spans="1:38" s="157" customFormat="1" ht="51.75" customHeight="1" x14ac:dyDescent="0.25">
      <c r="A395" s="12"/>
      <c r="B395" s="190"/>
      <c r="C395" s="190"/>
      <c r="D395" s="190"/>
      <c r="E395" s="223" t="s">
        <v>1758</v>
      </c>
      <c r="F395" s="158"/>
      <c r="G395" s="213" t="s">
        <v>1764</v>
      </c>
      <c r="H395" s="158"/>
      <c r="I395" s="4" t="s">
        <v>31</v>
      </c>
      <c r="J395" s="158"/>
      <c r="K395" s="182" t="s">
        <v>1763</v>
      </c>
      <c r="L395" s="211" t="s">
        <v>1760</v>
      </c>
      <c r="M395" s="158"/>
      <c r="N395" s="159"/>
      <c r="O395" s="154"/>
      <c r="P395" s="150"/>
      <c r="Q395" s="150"/>
      <c r="R395" s="150"/>
      <c r="S395" s="155"/>
      <c r="T395" s="155"/>
      <c r="U395" s="155"/>
      <c r="V395" s="155"/>
      <c r="W395" s="156"/>
      <c r="X395" s="155"/>
      <c r="Y395" s="155"/>
      <c r="Z395" s="156">
        <v>1100000</v>
      </c>
      <c r="AA395" s="156"/>
      <c r="AB395" s="241"/>
      <c r="AC395" s="54">
        <f t="shared" si="116"/>
        <v>1100000</v>
      </c>
      <c r="AD395" s="35">
        <v>1044160</v>
      </c>
      <c r="AE395" s="241">
        <f t="shared" ref="AE395:AE458" si="117">+AC395-AD395</f>
        <v>55840</v>
      </c>
      <c r="AF395" s="254">
        <v>1044160</v>
      </c>
      <c r="AG395" s="254">
        <f t="shared" ref="AG395:AG458" si="118">+AD395-AF395</f>
        <v>0</v>
      </c>
      <c r="AH395" s="208"/>
      <c r="AI395" s="199">
        <v>1</v>
      </c>
      <c r="AJ395" s="199"/>
      <c r="AK395" s="199"/>
      <c r="AL395" s="208">
        <f t="shared" si="111"/>
        <v>1</v>
      </c>
    </row>
    <row r="396" spans="1:38" s="157" customFormat="1" ht="78.75" customHeight="1" x14ac:dyDescent="0.25">
      <c r="A396" s="12"/>
      <c r="B396" s="190"/>
      <c r="C396" s="190"/>
      <c r="D396" s="190"/>
      <c r="E396" s="223" t="s">
        <v>1768</v>
      </c>
      <c r="F396" s="158"/>
      <c r="G396" s="213" t="s">
        <v>1774</v>
      </c>
      <c r="H396" s="158"/>
      <c r="I396" s="4" t="s">
        <v>31</v>
      </c>
      <c r="J396" s="158"/>
      <c r="K396" s="182" t="s">
        <v>1773</v>
      </c>
      <c r="L396" s="216" t="s">
        <v>1772</v>
      </c>
      <c r="M396" s="158"/>
      <c r="N396" s="159"/>
      <c r="O396" s="154"/>
      <c r="P396" s="150"/>
      <c r="Q396" s="150"/>
      <c r="R396" s="150"/>
      <c r="S396" s="155"/>
      <c r="T396" s="155"/>
      <c r="U396" s="155"/>
      <c r="V396" s="155"/>
      <c r="W396" s="156"/>
      <c r="X396" s="155"/>
      <c r="Y396" s="155"/>
      <c r="Z396" s="156">
        <v>85000</v>
      </c>
      <c r="AA396" s="156"/>
      <c r="AB396" s="241"/>
      <c r="AC396" s="54">
        <f t="shared" si="116"/>
        <v>85000</v>
      </c>
      <c r="AD396" s="35">
        <v>70000</v>
      </c>
      <c r="AE396" s="241">
        <f t="shared" si="117"/>
        <v>15000</v>
      </c>
      <c r="AF396" s="254">
        <v>70000</v>
      </c>
      <c r="AG396" s="254">
        <f t="shared" si="118"/>
        <v>0</v>
      </c>
      <c r="AH396" s="208"/>
      <c r="AI396" s="199">
        <v>1</v>
      </c>
      <c r="AJ396" s="199"/>
      <c r="AK396" s="199"/>
      <c r="AL396" s="208">
        <f t="shared" si="111"/>
        <v>1</v>
      </c>
    </row>
    <row r="397" spans="1:38" s="157" customFormat="1" ht="54.75" customHeight="1" x14ac:dyDescent="0.25">
      <c r="A397" s="12"/>
      <c r="B397" s="190"/>
      <c r="C397" s="190"/>
      <c r="D397" s="190"/>
      <c r="E397" s="223" t="s">
        <v>1769</v>
      </c>
      <c r="F397" s="158"/>
      <c r="G397" s="213" t="s">
        <v>1800</v>
      </c>
      <c r="H397" s="158"/>
      <c r="I397" s="4" t="s">
        <v>31</v>
      </c>
      <c r="J397" s="158"/>
      <c r="K397" s="182" t="s">
        <v>1766</v>
      </c>
      <c r="L397" s="216" t="s">
        <v>1799</v>
      </c>
      <c r="M397" s="158"/>
      <c r="N397" s="159"/>
      <c r="O397" s="154"/>
      <c r="P397" s="150"/>
      <c r="Q397" s="150"/>
      <c r="R397" s="150"/>
      <c r="S397" s="155"/>
      <c r="T397" s="155"/>
      <c r="U397" s="155"/>
      <c r="V397" s="155"/>
      <c r="W397" s="156"/>
      <c r="X397" s="155"/>
      <c r="Y397" s="155"/>
      <c r="Z397" s="156">
        <v>38000</v>
      </c>
      <c r="AA397" s="156"/>
      <c r="AB397" s="241"/>
      <c r="AC397" s="54">
        <f t="shared" si="116"/>
        <v>38000</v>
      </c>
      <c r="AD397" s="35">
        <v>33786.01</v>
      </c>
      <c r="AE397" s="241">
        <f t="shared" si="117"/>
        <v>4213.989999999998</v>
      </c>
      <c r="AF397" s="254">
        <v>33785.01</v>
      </c>
      <c r="AG397" s="254">
        <f t="shared" si="118"/>
        <v>1</v>
      </c>
      <c r="AH397" s="208"/>
      <c r="AI397" s="199">
        <v>1</v>
      </c>
      <c r="AJ397" s="199"/>
      <c r="AK397" s="199"/>
      <c r="AL397" s="208">
        <f t="shared" si="111"/>
        <v>1</v>
      </c>
    </row>
    <row r="398" spans="1:38" s="157" customFormat="1" ht="116.25" customHeight="1" x14ac:dyDescent="0.25">
      <c r="A398" s="12"/>
      <c r="B398" s="190"/>
      <c r="C398" s="190"/>
      <c r="D398" s="190"/>
      <c r="E398" s="223" t="s">
        <v>1770</v>
      </c>
      <c r="F398" s="158"/>
      <c r="G398" s="213" t="s">
        <v>1776</v>
      </c>
      <c r="H398" s="158"/>
      <c r="I398" s="4" t="s">
        <v>31</v>
      </c>
      <c r="J398" s="158"/>
      <c r="K398" s="182"/>
      <c r="L398" s="217" t="s">
        <v>1775</v>
      </c>
      <c r="M398" s="158"/>
      <c r="N398" s="159"/>
      <c r="O398" s="154"/>
      <c r="P398" s="150"/>
      <c r="Q398" s="150"/>
      <c r="R398" s="150"/>
      <c r="S398" s="155"/>
      <c r="T398" s="155"/>
      <c r="U398" s="155"/>
      <c r="V398" s="155"/>
      <c r="W398" s="156"/>
      <c r="X398" s="155"/>
      <c r="Y398" s="155"/>
      <c r="Z398" s="156">
        <v>15000</v>
      </c>
      <c r="AA398" s="156"/>
      <c r="AB398" s="241"/>
      <c r="AC398" s="54">
        <f t="shared" si="116"/>
        <v>15000</v>
      </c>
      <c r="AD398" s="35">
        <v>15000</v>
      </c>
      <c r="AE398" s="241">
        <f t="shared" si="117"/>
        <v>0</v>
      </c>
      <c r="AF398" s="254">
        <v>0</v>
      </c>
      <c r="AG398" s="254">
        <f t="shared" si="118"/>
        <v>15000</v>
      </c>
      <c r="AH398" s="208"/>
      <c r="AI398" s="199">
        <v>1</v>
      </c>
      <c r="AJ398" s="199"/>
      <c r="AK398" s="199"/>
      <c r="AL398" s="208">
        <f t="shared" si="111"/>
        <v>1</v>
      </c>
    </row>
    <row r="399" spans="1:38" s="157" customFormat="1" ht="63.75" customHeight="1" x14ac:dyDescent="0.25">
      <c r="A399" s="12"/>
      <c r="B399" s="190"/>
      <c r="C399" s="190"/>
      <c r="D399" s="190"/>
      <c r="E399" s="223" t="s">
        <v>1771</v>
      </c>
      <c r="F399" s="158"/>
      <c r="G399" s="213" t="s">
        <v>1778</v>
      </c>
      <c r="H399" s="158"/>
      <c r="I399" s="4" t="s">
        <v>31</v>
      </c>
      <c r="J399" s="158"/>
      <c r="K399" s="182" t="s">
        <v>1777</v>
      </c>
      <c r="L399" s="211" t="s">
        <v>1779</v>
      </c>
      <c r="M399" s="158"/>
      <c r="N399" s="159"/>
      <c r="O399" s="154"/>
      <c r="P399" s="150"/>
      <c r="Q399" s="150"/>
      <c r="R399" s="150"/>
      <c r="S399" s="155"/>
      <c r="T399" s="155"/>
      <c r="U399" s="155"/>
      <c r="V399" s="155"/>
      <c r="W399" s="156"/>
      <c r="X399" s="155"/>
      <c r="Y399" s="155"/>
      <c r="Z399" s="156">
        <v>250000</v>
      </c>
      <c r="AA399" s="156"/>
      <c r="AB399" s="241"/>
      <c r="AC399" s="54">
        <f t="shared" si="116"/>
        <v>250000</v>
      </c>
      <c r="AD399" s="35">
        <v>247225</v>
      </c>
      <c r="AE399" s="241">
        <f t="shared" si="117"/>
        <v>2775</v>
      </c>
      <c r="AF399" s="254">
        <v>228425</v>
      </c>
      <c r="AG399" s="254">
        <f t="shared" si="118"/>
        <v>18800</v>
      </c>
      <c r="AH399" s="208"/>
      <c r="AI399" s="199">
        <v>1</v>
      </c>
      <c r="AJ399" s="199"/>
      <c r="AK399" s="199"/>
      <c r="AL399" s="208">
        <f t="shared" si="111"/>
        <v>1</v>
      </c>
    </row>
    <row r="400" spans="1:38" s="157" customFormat="1" ht="60.75" customHeight="1" x14ac:dyDescent="0.25">
      <c r="A400" s="12"/>
      <c r="B400" s="190"/>
      <c r="C400" s="190"/>
      <c r="D400" s="190"/>
      <c r="E400" s="223" t="s">
        <v>1793</v>
      </c>
      <c r="F400" s="158"/>
      <c r="G400" s="213" t="s">
        <v>1851</v>
      </c>
      <c r="H400" s="158"/>
      <c r="I400" s="4" t="s">
        <v>31</v>
      </c>
      <c r="J400" s="158"/>
      <c r="K400" s="182" t="s">
        <v>1850</v>
      </c>
      <c r="L400" s="216" t="s">
        <v>1833</v>
      </c>
      <c r="M400" s="158"/>
      <c r="N400" s="159"/>
      <c r="O400" s="154"/>
      <c r="P400" s="150"/>
      <c r="Q400" s="150"/>
      <c r="R400" s="150"/>
      <c r="S400" s="155"/>
      <c r="T400" s="155"/>
      <c r="U400" s="155"/>
      <c r="V400" s="155"/>
      <c r="W400" s="156"/>
      <c r="X400" s="155"/>
      <c r="Y400" s="155"/>
      <c r="Z400" s="156">
        <v>175000</v>
      </c>
      <c r="AA400" s="156"/>
      <c r="AB400" s="241"/>
      <c r="AC400" s="54">
        <f t="shared" si="116"/>
        <v>175000</v>
      </c>
      <c r="AD400" s="35">
        <v>175000</v>
      </c>
      <c r="AE400" s="241">
        <f t="shared" si="117"/>
        <v>0</v>
      </c>
      <c r="AF400" s="254">
        <v>160688</v>
      </c>
      <c r="AG400" s="254">
        <f t="shared" si="118"/>
        <v>14312</v>
      </c>
      <c r="AH400" s="208"/>
      <c r="AI400" s="199">
        <v>1</v>
      </c>
      <c r="AJ400" s="199"/>
      <c r="AK400" s="199"/>
      <c r="AL400" s="208">
        <f t="shared" si="111"/>
        <v>1</v>
      </c>
    </row>
    <row r="401" spans="1:38" s="157" customFormat="1" ht="43.5" customHeight="1" x14ac:dyDescent="0.25">
      <c r="A401" s="12"/>
      <c r="B401" s="190"/>
      <c r="C401" s="190"/>
      <c r="D401" s="190"/>
      <c r="E401" s="223" t="s">
        <v>1982</v>
      </c>
      <c r="F401" s="158"/>
      <c r="G401" s="189" t="s">
        <v>1940</v>
      </c>
      <c r="H401" s="158"/>
      <c r="I401" s="4" t="s">
        <v>31</v>
      </c>
      <c r="J401" s="158"/>
      <c r="K401" s="182" t="s">
        <v>1852</v>
      </c>
      <c r="L401" s="212" t="s">
        <v>1801</v>
      </c>
      <c r="M401" s="158"/>
      <c r="N401" s="159"/>
      <c r="O401" s="154"/>
      <c r="P401" s="150"/>
      <c r="Q401" s="150"/>
      <c r="R401" s="150"/>
      <c r="S401" s="155"/>
      <c r="T401" s="155"/>
      <c r="U401" s="155"/>
      <c r="V401" s="155"/>
      <c r="W401" s="156"/>
      <c r="X401" s="155"/>
      <c r="Y401" s="155"/>
      <c r="Z401" s="156">
        <f>90000+28060</f>
        <v>118060</v>
      </c>
      <c r="AA401" s="156"/>
      <c r="AB401" s="241"/>
      <c r="AC401" s="54">
        <f t="shared" si="116"/>
        <v>118060</v>
      </c>
      <c r="AD401" s="35">
        <v>90000</v>
      </c>
      <c r="AE401" s="241">
        <f t="shared" si="117"/>
        <v>28060</v>
      </c>
      <c r="AF401" s="254">
        <v>59007</v>
      </c>
      <c r="AG401" s="254">
        <f t="shared" si="118"/>
        <v>30993</v>
      </c>
      <c r="AH401" s="208"/>
      <c r="AI401" s="199">
        <v>1</v>
      </c>
      <c r="AJ401" s="199"/>
      <c r="AK401" s="199"/>
      <c r="AL401" s="208">
        <f t="shared" si="111"/>
        <v>1</v>
      </c>
    </row>
    <row r="402" spans="1:38" s="157" customFormat="1" ht="65.25" customHeight="1" x14ac:dyDescent="0.25">
      <c r="A402" s="12"/>
      <c r="B402" s="190"/>
      <c r="C402" s="190"/>
      <c r="D402" s="190"/>
      <c r="E402" s="223" t="s">
        <v>1794</v>
      </c>
      <c r="F402" s="158"/>
      <c r="G402" s="213" t="s">
        <v>1998</v>
      </c>
      <c r="H402" s="158"/>
      <c r="I402" s="4" t="s">
        <v>31</v>
      </c>
      <c r="J402" s="158"/>
      <c r="K402" s="182"/>
      <c r="L402" s="216" t="s">
        <v>1856</v>
      </c>
      <c r="M402" s="158"/>
      <c r="N402" s="159"/>
      <c r="O402" s="154"/>
      <c r="P402" s="150"/>
      <c r="Q402" s="150"/>
      <c r="R402" s="150"/>
      <c r="S402" s="155"/>
      <c r="T402" s="155"/>
      <c r="U402" s="155"/>
      <c r="V402" s="155"/>
      <c r="W402" s="156"/>
      <c r="X402" s="155"/>
      <c r="Y402" s="155"/>
      <c r="Z402" s="156">
        <v>5500</v>
      </c>
      <c r="AA402" s="156"/>
      <c r="AB402" s="241"/>
      <c r="AC402" s="54">
        <f t="shared" si="116"/>
        <v>5500</v>
      </c>
      <c r="AD402" s="35">
        <v>5500</v>
      </c>
      <c r="AE402" s="241">
        <f t="shared" si="117"/>
        <v>0</v>
      </c>
      <c r="AF402" s="254">
        <v>5500</v>
      </c>
      <c r="AG402" s="254">
        <f t="shared" si="118"/>
        <v>0</v>
      </c>
      <c r="AH402" s="208"/>
      <c r="AI402" s="199">
        <v>1</v>
      </c>
      <c r="AJ402" s="199"/>
      <c r="AK402" s="199"/>
      <c r="AL402" s="208">
        <f t="shared" ref="AL402:AL486" si="119">SUM(AH402:AK402)</f>
        <v>1</v>
      </c>
    </row>
    <row r="403" spans="1:38" s="157" customFormat="1" ht="52.5" customHeight="1" x14ac:dyDescent="0.25">
      <c r="A403" s="12"/>
      <c r="B403" s="190"/>
      <c r="C403" s="190"/>
      <c r="D403" s="190"/>
      <c r="E403" s="223" t="s">
        <v>1795</v>
      </c>
      <c r="F403" s="158"/>
      <c r="G403" s="213" t="s">
        <v>1836</v>
      </c>
      <c r="H403" s="158"/>
      <c r="I403" s="4" t="s">
        <v>31</v>
      </c>
      <c r="J403" s="158"/>
      <c r="K403" s="182" t="s">
        <v>1835</v>
      </c>
      <c r="L403" s="211" t="s">
        <v>1834</v>
      </c>
      <c r="M403" s="158"/>
      <c r="N403" s="159"/>
      <c r="O403" s="154"/>
      <c r="P403" s="150"/>
      <c r="Q403" s="150"/>
      <c r="R403" s="150"/>
      <c r="S403" s="155"/>
      <c r="T403" s="155"/>
      <c r="U403" s="155"/>
      <c r="V403" s="155"/>
      <c r="W403" s="156"/>
      <c r="X403" s="155"/>
      <c r="Y403" s="155"/>
      <c r="Z403" s="156">
        <v>348000</v>
      </c>
      <c r="AA403" s="156"/>
      <c r="AB403" s="241"/>
      <c r="AC403" s="54">
        <f t="shared" si="116"/>
        <v>348000</v>
      </c>
      <c r="AD403" s="35">
        <v>348000</v>
      </c>
      <c r="AE403" s="241">
        <f t="shared" si="117"/>
        <v>0</v>
      </c>
      <c r="AF403" s="254">
        <v>311611.78000000003</v>
      </c>
      <c r="AG403" s="254">
        <f t="shared" si="118"/>
        <v>36388.219999999972</v>
      </c>
      <c r="AH403" s="208"/>
      <c r="AI403" s="199">
        <v>1</v>
      </c>
      <c r="AJ403" s="199"/>
      <c r="AK403" s="199"/>
      <c r="AL403" s="208">
        <f t="shared" si="119"/>
        <v>1</v>
      </c>
    </row>
    <row r="404" spans="1:38" s="157" customFormat="1" ht="69" customHeight="1" x14ac:dyDescent="0.25">
      <c r="A404" s="12"/>
      <c r="B404" s="190"/>
      <c r="C404" s="190"/>
      <c r="D404" s="190"/>
      <c r="E404" s="223" t="s">
        <v>1796</v>
      </c>
      <c r="F404" s="158"/>
      <c r="G404" s="213" t="s">
        <v>1999</v>
      </c>
      <c r="H404" s="158"/>
      <c r="I404" s="4" t="s">
        <v>31</v>
      </c>
      <c r="J404" s="158"/>
      <c r="K404" s="182" t="s">
        <v>1804</v>
      </c>
      <c r="L404" s="211" t="s">
        <v>1802</v>
      </c>
      <c r="M404" s="158"/>
      <c r="N404" s="159"/>
      <c r="O404" s="154"/>
      <c r="P404" s="150"/>
      <c r="Q404" s="150"/>
      <c r="R404" s="150"/>
      <c r="S404" s="155"/>
      <c r="T404" s="155"/>
      <c r="U404" s="155"/>
      <c r="V404" s="155"/>
      <c r="W404" s="156"/>
      <c r="X404" s="155"/>
      <c r="Y404" s="155"/>
      <c r="Z404" s="156">
        <v>250000</v>
      </c>
      <c r="AA404" s="156"/>
      <c r="AB404" s="241"/>
      <c r="AC404" s="54">
        <f t="shared" si="116"/>
        <v>250000</v>
      </c>
      <c r="AD404" s="35">
        <v>250000</v>
      </c>
      <c r="AE404" s="241">
        <f t="shared" si="117"/>
        <v>0</v>
      </c>
      <c r="AF404" s="254">
        <v>233101.6</v>
      </c>
      <c r="AG404" s="254">
        <f t="shared" si="118"/>
        <v>16898.399999999994</v>
      </c>
      <c r="AH404" s="208"/>
      <c r="AI404" s="199">
        <v>1</v>
      </c>
      <c r="AJ404" s="199"/>
      <c r="AK404" s="199"/>
      <c r="AL404" s="208">
        <f t="shared" si="119"/>
        <v>1</v>
      </c>
    </row>
    <row r="405" spans="1:38" s="157" customFormat="1" ht="69" customHeight="1" x14ac:dyDescent="0.25">
      <c r="A405" s="12"/>
      <c r="B405" s="190"/>
      <c r="C405" s="190"/>
      <c r="D405" s="190"/>
      <c r="E405" s="223" t="s">
        <v>1797</v>
      </c>
      <c r="F405" s="158"/>
      <c r="G405" s="213" t="s">
        <v>1809</v>
      </c>
      <c r="H405" s="158"/>
      <c r="I405" s="4" t="s">
        <v>31</v>
      </c>
      <c r="J405" s="158"/>
      <c r="K405" s="182" t="s">
        <v>1805</v>
      </c>
      <c r="L405" s="216" t="s">
        <v>1803</v>
      </c>
      <c r="M405" s="158"/>
      <c r="N405" s="159"/>
      <c r="O405" s="154"/>
      <c r="P405" s="150"/>
      <c r="Q405" s="150"/>
      <c r="R405" s="150"/>
      <c r="S405" s="155"/>
      <c r="T405" s="155"/>
      <c r="U405" s="155"/>
      <c r="V405" s="155"/>
      <c r="W405" s="156"/>
      <c r="X405" s="155"/>
      <c r="Y405" s="155"/>
      <c r="Z405" s="156">
        <v>230000</v>
      </c>
      <c r="AA405" s="156"/>
      <c r="AB405" s="241"/>
      <c r="AC405" s="54">
        <f t="shared" si="116"/>
        <v>230000</v>
      </c>
      <c r="AD405" s="35">
        <v>230000</v>
      </c>
      <c r="AE405" s="241">
        <f t="shared" si="117"/>
        <v>0</v>
      </c>
      <c r="AF405" s="254">
        <v>205420</v>
      </c>
      <c r="AG405" s="254">
        <f t="shared" si="118"/>
        <v>24580</v>
      </c>
      <c r="AH405" s="208"/>
      <c r="AI405" s="199">
        <v>1</v>
      </c>
      <c r="AJ405" s="199"/>
      <c r="AK405" s="199"/>
      <c r="AL405" s="208">
        <f t="shared" si="119"/>
        <v>1</v>
      </c>
    </row>
    <row r="406" spans="1:38" s="157" customFormat="1" ht="61.5" customHeight="1" x14ac:dyDescent="0.25">
      <c r="A406" s="12"/>
      <c r="B406" s="190"/>
      <c r="C406" s="190"/>
      <c r="D406" s="190"/>
      <c r="E406" s="223" t="s">
        <v>1798</v>
      </c>
      <c r="F406" s="158"/>
      <c r="G406" s="213" t="s">
        <v>1868</v>
      </c>
      <c r="H406" s="158"/>
      <c r="I406" s="4" t="s">
        <v>31</v>
      </c>
      <c r="J406" s="158"/>
      <c r="K406" s="182" t="s">
        <v>1867</v>
      </c>
      <c r="L406" s="216" t="s">
        <v>1866</v>
      </c>
      <c r="M406" s="158"/>
      <c r="N406" s="159"/>
      <c r="O406" s="154"/>
      <c r="P406" s="150"/>
      <c r="Q406" s="150"/>
      <c r="R406" s="150"/>
      <c r="S406" s="155"/>
      <c r="T406" s="155"/>
      <c r="U406" s="155"/>
      <c r="V406" s="155"/>
      <c r="W406" s="156"/>
      <c r="X406" s="155"/>
      <c r="Y406" s="155"/>
      <c r="Z406" s="156">
        <v>50000</v>
      </c>
      <c r="AA406" s="156"/>
      <c r="AB406" s="241"/>
      <c r="AC406" s="54">
        <f t="shared" si="116"/>
        <v>50000</v>
      </c>
      <c r="AD406" s="35">
        <v>50000</v>
      </c>
      <c r="AE406" s="241">
        <f t="shared" si="117"/>
        <v>0</v>
      </c>
      <c r="AF406" s="254">
        <v>50000</v>
      </c>
      <c r="AG406" s="254">
        <f t="shared" si="118"/>
        <v>0</v>
      </c>
      <c r="AH406" s="208"/>
      <c r="AI406" s="199">
        <v>1</v>
      </c>
      <c r="AJ406" s="199"/>
      <c r="AK406" s="199"/>
      <c r="AL406" s="208">
        <f t="shared" si="119"/>
        <v>1</v>
      </c>
    </row>
    <row r="407" spans="1:38" s="157" customFormat="1" ht="52.5" customHeight="1" x14ac:dyDescent="0.25">
      <c r="A407" s="12"/>
      <c r="B407" s="190"/>
      <c r="C407" s="190"/>
      <c r="D407" s="190"/>
      <c r="E407" s="223" t="s">
        <v>1837</v>
      </c>
      <c r="F407" s="158"/>
      <c r="G407" s="213" t="s">
        <v>1847</v>
      </c>
      <c r="H407" s="158"/>
      <c r="I407" s="4" t="s">
        <v>31</v>
      </c>
      <c r="J407" s="158"/>
      <c r="K407" s="182" t="s">
        <v>1846</v>
      </c>
      <c r="L407" s="211" t="s">
        <v>1840</v>
      </c>
      <c r="M407" s="158"/>
      <c r="N407" s="159"/>
      <c r="O407" s="154"/>
      <c r="P407" s="150"/>
      <c r="Q407" s="150"/>
      <c r="R407" s="150"/>
      <c r="S407" s="155"/>
      <c r="T407" s="155"/>
      <c r="U407" s="155"/>
      <c r="V407" s="155"/>
      <c r="W407" s="156"/>
      <c r="X407" s="155"/>
      <c r="Y407" s="155"/>
      <c r="Z407" s="156">
        <v>156000</v>
      </c>
      <c r="AA407" s="156"/>
      <c r="AB407" s="241"/>
      <c r="AC407" s="54">
        <f t="shared" si="116"/>
        <v>156000</v>
      </c>
      <c r="AD407" s="35">
        <v>156000</v>
      </c>
      <c r="AE407" s="241">
        <f t="shared" si="117"/>
        <v>0</v>
      </c>
      <c r="AF407" s="254">
        <v>61410.720000000001</v>
      </c>
      <c r="AG407" s="254">
        <f t="shared" si="118"/>
        <v>94589.28</v>
      </c>
      <c r="AH407" s="208"/>
      <c r="AI407" s="199">
        <v>1</v>
      </c>
      <c r="AJ407" s="199"/>
      <c r="AK407" s="199"/>
      <c r="AL407" s="208">
        <f t="shared" si="119"/>
        <v>1</v>
      </c>
    </row>
    <row r="408" spans="1:38" s="157" customFormat="1" ht="78" customHeight="1" x14ac:dyDescent="0.25">
      <c r="A408" s="12"/>
      <c r="B408" s="190"/>
      <c r="C408" s="190"/>
      <c r="D408" s="190"/>
      <c r="E408" s="223" t="s">
        <v>1838</v>
      </c>
      <c r="F408" s="158"/>
      <c r="G408" s="213" t="s">
        <v>1849</v>
      </c>
      <c r="H408" s="158"/>
      <c r="I408" s="4" t="s">
        <v>31</v>
      </c>
      <c r="J408" s="158"/>
      <c r="K408" s="182" t="s">
        <v>1848</v>
      </c>
      <c r="L408" s="211" t="s">
        <v>1841</v>
      </c>
      <c r="M408" s="158"/>
      <c r="N408" s="159"/>
      <c r="O408" s="154"/>
      <c r="P408" s="150"/>
      <c r="Q408" s="150"/>
      <c r="R408" s="150"/>
      <c r="S408" s="155"/>
      <c r="T408" s="155"/>
      <c r="U408" s="155"/>
      <c r="V408" s="155"/>
      <c r="W408" s="156"/>
      <c r="X408" s="155"/>
      <c r="Y408" s="155"/>
      <c r="Z408" s="156">
        <v>20000</v>
      </c>
      <c r="AA408" s="156"/>
      <c r="AB408" s="241"/>
      <c r="AC408" s="54">
        <f t="shared" si="116"/>
        <v>20000</v>
      </c>
      <c r="AD408" s="35">
        <v>20000</v>
      </c>
      <c r="AE408" s="241">
        <f t="shared" si="117"/>
        <v>0</v>
      </c>
      <c r="AF408" s="254">
        <v>7623.24</v>
      </c>
      <c r="AG408" s="254">
        <f t="shared" si="118"/>
        <v>12376.76</v>
      </c>
      <c r="AH408" s="208"/>
      <c r="AI408" s="199">
        <v>1</v>
      </c>
      <c r="AJ408" s="199"/>
      <c r="AK408" s="199"/>
      <c r="AL408" s="208">
        <f t="shared" si="119"/>
        <v>1</v>
      </c>
    </row>
    <row r="409" spans="1:38" s="157" customFormat="1" ht="54.75" customHeight="1" x14ac:dyDescent="0.25">
      <c r="A409" s="12"/>
      <c r="B409" s="190"/>
      <c r="C409" s="190"/>
      <c r="D409" s="190"/>
      <c r="E409" s="223" t="s">
        <v>1839</v>
      </c>
      <c r="F409" s="158"/>
      <c r="G409" s="213" t="s">
        <v>1871</v>
      </c>
      <c r="H409" s="158"/>
      <c r="I409" s="4" t="s">
        <v>31</v>
      </c>
      <c r="J409" s="158"/>
      <c r="K409" s="182" t="s">
        <v>1870</v>
      </c>
      <c r="L409" s="211" t="s">
        <v>1869</v>
      </c>
      <c r="M409" s="158"/>
      <c r="N409" s="159"/>
      <c r="O409" s="154"/>
      <c r="P409" s="150"/>
      <c r="Q409" s="150"/>
      <c r="R409" s="150"/>
      <c r="S409" s="155"/>
      <c r="T409" s="155"/>
      <c r="U409" s="155"/>
      <c r="V409" s="155"/>
      <c r="W409" s="156"/>
      <c r="X409" s="155"/>
      <c r="Y409" s="155"/>
      <c r="Z409" s="156">
        <v>80000</v>
      </c>
      <c r="AA409" s="156"/>
      <c r="AB409" s="241"/>
      <c r="AC409" s="54">
        <f t="shared" si="116"/>
        <v>80000</v>
      </c>
      <c r="AD409" s="35">
        <v>76160</v>
      </c>
      <c r="AE409" s="241">
        <f t="shared" si="117"/>
        <v>3840</v>
      </c>
      <c r="AF409" s="254">
        <v>76160</v>
      </c>
      <c r="AG409" s="254">
        <f t="shared" si="118"/>
        <v>0</v>
      </c>
      <c r="AH409" s="208"/>
      <c r="AI409" s="199">
        <v>1</v>
      </c>
      <c r="AJ409" s="199"/>
      <c r="AK409" s="199"/>
      <c r="AL409" s="208">
        <f t="shared" si="119"/>
        <v>1</v>
      </c>
    </row>
    <row r="410" spans="1:38" s="157" customFormat="1" ht="32.25" customHeight="1" x14ac:dyDescent="0.25">
      <c r="A410" s="12"/>
      <c r="B410" s="190"/>
      <c r="C410" s="190"/>
      <c r="D410" s="190"/>
      <c r="E410" s="223" t="s">
        <v>1842</v>
      </c>
      <c r="F410" s="158"/>
      <c r="G410" s="213" t="s">
        <v>1872</v>
      </c>
      <c r="H410" s="158"/>
      <c r="I410" s="4" t="s">
        <v>31</v>
      </c>
      <c r="J410" s="158"/>
      <c r="K410" s="182" t="s">
        <v>1870</v>
      </c>
      <c r="L410" s="211" t="s">
        <v>1869</v>
      </c>
      <c r="M410" s="158"/>
      <c r="N410" s="159"/>
      <c r="O410" s="154"/>
      <c r="P410" s="150"/>
      <c r="Q410" s="150"/>
      <c r="R410" s="150"/>
      <c r="S410" s="155"/>
      <c r="T410" s="155"/>
      <c r="U410" s="155"/>
      <c r="V410" s="155"/>
      <c r="W410" s="156"/>
      <c r="X410" s="155"/>
      <c r="Y410" s="155"/>
      <c r="Z410" s="156">
        <v>230000</v>
      </c>
      <c r="AA410" s="156"/>
      <c r="AB410" s="241"/>
      <c r="AC410" s="54">
        <f t="shared" si="116"/>
        <v>230000</v>
      </c>
      <c r="AD410" s="35">
        <v>224000</v>
      </c>
      <c r="AE410" s="241">
        <f t="shared" si="117"/>
        <v>6000</v>
      </c>
      <c r="AF410" s="254">
        <v>112000</v>
      </c>
      <c r="AG410" s="254">
        <f t="shared" si="118"/>
        <v>112000</v>
      </c>
      <c r="AH410" s="208"/>
      <c r="AI410" s="199">
        <v>1</v>
      </c>
      <c r="AJ410" s="199"/>
      <c r="AK410" s="199"/>
      <c r="AL410" s="208">
        <f t="shared" si="119"/>
        <v>1</v>
      </c>
    </row>
    <row r="411" spans="1:38" s="157" customFormat="1" ht="29.25" customHeight="1" x14ac:dyDescent="0.25">
      <c r="A411" s="12"/>
      <c r="B411" s="190"/>
      <c r="C411" s="190"/>
      <c r="D411" s="190"/>
      <c r="E411" s="223" t="s">
        <v>1843</v>
      </c>
      <c r="F411" s="158"/>
      <c r="G411" s="213" t="s">
        <v>1977</v>
      </c>
      <c r="H411" s="158"/>
      <c r="I411" s="4" t="s">
        <v>31</v>
      </c>
      <c r="J411" s="158"/>
      <c r="K411" s="182" t="s">
        <v>1870</v>
      </c>
      <c r="L411" s="211" t="s">
        <v>1869</v>
      </c>
      <c r="M411" s="158"/>
      <c r="N411" s="159"/>
      <c r="O411" s="154"/>
      <c r="P411" s="150"/>
      <c r="Q411" s="150"/>
      <c r="R411" s="150"/>
      <c r="S411" s="155"/>
      <c r="T411" s="155"/>
      <c r="U411" s="155"/>
      <c r="V411" s="155"/>
      <c r="W411" s="156"/>
      <c r="X411" s="155"/>
      <c r="Y411" s="155"/>
      <c r="Z411" s="156">
        <v>35000</v>
      </c>
      <c r="AA411" s="156"/>
      <c r="AB411" s="241"/>
      <c r="AC411" s="54">
        <f t="shared" si="116"/>
        <v>35000</v>
      </c>
      <c r="AD411" s="35">
        <v>33600</v>
      </c>
      <c r="AE411" s="241">
        <f t="shared" si="117"/>
        <v>1400</v>
      </c>
      <c r="AF411" s="254">
        <v>16800</v>
      </c>
      <c r="AG411" s="254">
        <f t="shared" si="118"/>
        <v>16800</v>
      </c>
      <c r="AH411" s="208"/>
      <c r="AI411" s="199">
        <v>1</v>
      </c>
      <c r="AJ411" s="199"/>
      <c r="AK411" s="199"/>
      <c r="AL411" s="208">
        <f t="shared" si="119"/>
        <v>1</v>
      </c>
    </row>
    <row r="412" spans="1:38" s="157" customFormat="1" ht="67.5" customHeight="1" x14ac:dyDescent="0.25">
      <c r="A412" s="12"/>
      <c r="B412" s="190"/>
      <c r="C412" s="190"/>
      <c r="D412" s="190"/>
      <c r="E412" s="223" t="s">
        <v>1844</v>
      </c>
      <c r="F412" s="158"/>
      <c r="G412" s="213" t="s">
        <v>1978</v>
      </c>
      <c r="H412" s="158"/>
      <c r="I412" s="4" t="s">
        <v>31</v>
      </c>
      <c r="J412" s="158"/>
      <c r="K412" s="182" t="s">
        <v>801</v>
      </c>
      <c r="L412" s="216" t="s">
        <v>1845</v>
      </c>
      <c r="M412" s="158"/>
      <c r="N412" s="159"/>
      <c r="O412" s="154"/>
      <c r="P412" s="150"/>
      <c r="Q412" s="150"/>
      <c r="R412" s="150"/>
      <c r="S412" s="155"/>
      <c r="T412" s="155"/>
      <c r="U412" s="155"/>
      <c r="V412" s="155"/>
      <c r="W412" s="156"/>
      <c r="X412" s="155"/>
      <c r="Y412" s="155"/>
      <c r="Z412" s="156">
        <v>300000</v>
      </c>
      <c r="AA412" s="156"/>
      <c r="AB412" s="241"/>
      <c r="AC412" s="54">
        <f t="shared" ref="AC412:AC443" si="120">SUM(Z412:AB412)</f>
        <v>300000</v>
      </c>
      <c r="AD412" s="35">
        <v>299570</v>
      </c>
      <c r="AE412" s="241">
        <f t="shared" si="117"/>
        <v>430</v>
      </c>
      <c r="AF412" s="254">
        <v>299570</v>
      </c>
      <c r="AG412" s="254">
        <f t="shared" si="118"/>
        <v>0</v>
      </c>
      <c r="AH412" s="208"/>
      <c r="AI412" s="199">
        <v>1</v>
      </c>
      <c r="AJ412" s="199"/>
      <c r="AK412" s="199"/>
      <c r="AL412" s="208">
        <f t="shared" si="119"/>
        <v>1</v>
      </c>
    </row>
    <row r="413" spans="1:38" s="157" customFormat="1" ht="51.75" customHeight="1" x14ac:dyDescent="0.25">
      <c r="A413" s="12"/>
      <c r="B413" s="190"/>
      <c r="C413" s="190"/>
      <c r="D413" s="190"/>
      <c r="E413" s="223" t="s">
        <v>1861</v>
      </c>
      <c r="F413" s="158"/>
      <c r="G413" s="213" t="s">
        <v>1874</v>
      </c>
      <c r="H413" s="158"/>
      <c r="I413" s="4" t="s">
        <v>31</v>
      </c>
      <c r="J413" s="158"/>
      <c r="K413" s="182" t="s">
        <v>243</v>
      </c>
      <c r="L413" s="216" t="s">
        <v>1873</v>
      </c>
      <c r="M413" s="158"/>
      <c r="N413" s="159"/>
      <c r="O413" s="154"/>
      <c r="P413" s="150"/>
      <c r="Q413" s="150"/>
      <c r="R413" s="150"/>
      <c r="S413" s="155"/>
      <c r="T413" s="155"/>
      <c r="U413" s="155"/>
      <c r="V413" s="155"/>
      <c r="W413" s="156"/>
      <c r="X413" s="155"/>
      <c r="Y413" s="155"/>
      <c r="Z413" s="156">
        <v>300000</v>
      </c>
      <c r="AA413" s="156"/>
      <c r="AB413" s="241"/>
      <c r="AC413" s="54">
        <f t="shared" si="120"/>
        <v>300000</v>
      </c>
      <c r="AD413" s="35">
        <v>300000</v>
      </c>
      <c r="AE413" s="241">
        <f t="shared" si="117"/>
        <v>0</v>
      </c>
      <c r="AF413" s="254">
        <v>270000</v>
      </c>
      <c r="AG413" s="254">
        <f t="shared" si="118"/>
        <v>30000</v>
      </c>
      <c r="AH413" s="208"/>
      <c r="AI413" s="199">
        <v>1</v>
      </c>
      <c r="AJ413" s="199"/>
      <c r="AK413" s="199"/>
      <c r="AL413" s="208">
        <f t="shared" si="119"/>
        <v>1</v>
      </c>
    </row>
    <row r="414" spans="1:38" s="157" customFormat="1" ht="57.75" customHeight="1" x14ac:dyDescent="0.25">
      <c r="A414" s="12"/>
      <c r="B414" s="190"/>
      <c r="C414" s="190"/>
      <c r="D414" s="190"/>
      <c r="E414" s="223" t="s">
        <v>1862</v>
      </c>
      <c r="F414" s="158"/>
      <c r="G414" s="213" t="s">
        <v>1933</v>
      </c>
      <c r="H414" s="158"/>
      <c r="I414" s="4" t="s">
        <v>31</v>
      </c>
      <c r="J414" s="158"/>
      <c r="K414" s="182" t="s">
        <v>1932</v>
      </c>
      <c r="L414" s="216" t="s">
        <v>1934</v>
      </c>
      <c r="M414" s="158"/>
      <c r="N414" s="159"/>
      <c r="O414" s="154"/>
      <c r="P414" s="150"/>
      <c r="Q414" s="150"/>
      <c r="R414" s="150"/>
      <c r="S414" s="155"/>
      <c r="T414" s="155"/>
      <c r="U414" s="155"/>
      <c r="V414" s="155"/>
      <c r="W414" s="156"/>
      <c r="X414" s="155"/>
      <c r="Y414" s="155"/>
      <c r="Z414" s="156">
        <v>150000</v>
      </c>
      <c r="AA414" s="156"/>
      <c r="AB414" s="241"/>
      <c r="AC414" s="54">
        <f t="shared" si="120"/>
        <v>150000</v>
      </c>
      <c r="AD414" s="35">
        <v>150000</v>
      </c>
      <c r="AE414" s="241">
        <f t="shared" si="117"/>
        <v>0</v>
      </c>
      <c r="AF414" s="254">
        <v>145675.47999999998</v>
      </c>
      <c r="AG414" s="254">
        <f t="shared" si="118"/>
        <v>4324.5200000000186</v>
      </c>
      <c r="AH414" s="208"/>
      <c r="AI414" s="199">
        <v>1</v>
      </c>
      <c r="AJ414" s="199"/>
      <c r="AK414" s="199"/>
      <c r="AL414" s="208">
        <f t="shared" si="119"/>
        <v>1</v>
      </c>
    </row>
    <row r="415" spans="1:38" s="157" customFormat="1" ht="32.25" customHeight="1" x14ac:dyDescent="0.25">
      <c r="A415" s="12"/>
      <c r="B415" s="190"/>
      <c r="C415" s="190"/>
      <c r="D415" s="190"/>
      <c r="E415" s="223" t="s">
        <v>1863</v>
      </c>
      <c r="F415" s="158"/>
      <c r="G415" s="213" t="s">
        <v>1980</v>
      </c>
      <c r="H415" s="158"/>
      <c r="I415" s="4" t="s">
        <v>31</v>
      </c>
      <c r="J415" s="158"/>
      <c r="K415" s="182"/>
      <c r="L415" s="216"/>
      <c r="M415" s="158"/>
      <c r="N415" s="159"/>
      <c r="O415" s="154"/>
      <c r="P415" s="150"/>
      <c r="Q415" s="150"/>
      <c r="R415" s="150"/>
      <c r="S415" s="155"/>
      <c r="T415" s="155"/>
      <c r="U415" s="155"/>
      <c r="V415" s="155"/>
      <c r="W415" s="156"/>
      <c r="X415" s="155"/>
      <c r="Y415" s="155"/>
      <c r="Z415" s="156">
        <v>6000</v>
      </c>
      <c r="AA415" s="156"/>
      <c r="AB415" s="241"/>
      <c r="AC415" s="54">
        <f t="shared" si="120"/>
        <v>6000</v>
      </c>
      <c r="AD415" s="35">
        <v>0</v>
      </c>
      <c r="AE415" s="241">
        <f t="shared" si="117"/>
        <v>6000</v>
      </c>
      <c r="AF415" s="254">
        <v>0</v>
      </c>
      <c r="AG415" s="254">
        <f t="shared" si="118"/>
        <v>0</v>
      </c>
      <c r="AH415" s="208"/>
      <c r="AI415" s="199">
        <v>1</v>
      </c>
      <c r="AK415" s="199"/>
      <c r="AL415" s="208">
        <f t="shared" si="119"/>
        <v>1</v>
      </c>
    </row>
    <row r="416" spans="1:38" s="157" customFormat="1" ht="32.25" customHeight="1" x14ac:dyDescent="0.25">
      <c r="A416" s="12"/>
      <c r="B416" s="190"/>
      <c r="C416" s="190"/>
      <c r="D416" s="190"/>
      <c r="E416" s="223" t="s">
        <v>1979</v>
      </c>
      <c r="F416" s="158"/>
      <c r="G416" s="213" t="s">
        <v>1981</v>
      </c>
      <c r="H416" s="158"/>
      <c r="I416" s="4"/>
      <c r="J416" s="158"/>
      <c r="K416" s="182"/>
      <c r="L416" s="216"/>
      <c r="M416" s="158"/>
      <c r="N416" s="159"/>
      <c r="O416" s="154"/>
      <c r="P416" s="150"/>
      <c r="Q416" s="150"/>
      <c r="R416" s="150"/>
      <c r="S416" s="155"/>
      <c r="T416" s="155"/>
      <c r="U416" s="155"/>
      <c r="V416" s="155"/>
      <c r="W416" s="156"/>
      <c r="X416" s="155"/>
      <c r="Y416" s="155"/>
      <c r="Z416" s="156">
        <v>11000</v>
      </c>
      <c r="AA416" s="156"/>
      <c r="AB416" s="241"/>
      <c r="AC416" s="54">
        <f t="shared" si="120"/>
        <v>11000</v>
      </c>
      <c r="AD416" s="35">
        <v>0</v>
      </c>
      <c r="AE416" s="241">
        <f t="shared" si="117"/>
        <v>11000</v>
      </c>
      <c r="AF416" s="254">
        <v>0</v>
      </c>
      <c r="AG416" s="254">
        <f t="shared" si="118"/>
        <v>0</v>
      </c>
      <c r="AH416" s="208"/>
      <c r="AI416" s="199">
        <v>1</v>
      </c>
      <c r="AK416" s="199"/>
      <c r="AL416" s="208">
        <f t="shared" si="119"/>
        <v>1</v>
      </c>
    </row>
    <row r="417" spans="1:38" s="157" customFormat="1" ht="42" customHeight="1" x14ac:dyDescent="0.25">
      <c r="A417" s="12"/>
      <c r="B417" s="190"/>
      <c r="C417" s="190"/>
      <c r="D417" s="190"/>
      <c r="E417" s="223" t="s">
        <v>1864</v>
      </c>
      <c r="F417" s="158"/>
      <c r="G417" s="213" t="s">
        <v>1877</v>
      </c>
      <c r="H417" s="158"/>
      <c r="I417" s="4" t="s">
        <v>31</v>
      </c>
      <c r="J417" s="158"/>
      <c r="K417" s="182" t="s">
        <v>1876</v>
      </c>
      <c r="L417" s="216" t="s">
        <v>1875</v>
      </c>
      <c r="M417" s="158"/>
      <c r="N417" s="159"/>
      <c r="O417" s="154"/>
      <c r="P417" s="150"/>
      <c r="Q417" s="150"/>
      <c r="R417" s="150"/>
      <c r="S417" s="155"/>
      <c r="T417" s="155"/>
      <c r="U417" s="155"/>
      <c r="V417" s="155"/>
      <c r="W417" s="156"/>
      <c r="X417" s="155"/>
      <c r="Y417" s="155"/>
      <c r="Z417" s="156">
        <v>60000</v>
      </c>
      <c r="AA417" s="156"/>
      <c r="AB417" s="241"/>
      <c r="AC417" s="54">
        <f t="shared" si="120"/>
        <v>60000</v>
      </c>
      <c r="AD417" s="35">
        <v>60000</v>
      </c>
      <c r="AE417" s="241">
        <f t="shared" si="117"/>
        <v>0</v>
      </c>
      <c r="AF417" s="254">
        <v>14800</v>
      </c>
      <c r="AG417" s="254">
        <f t="shared" si="118"/>
        <v>45200</v>
      </c>
      <c r="AH417" s="208"/>
      <c r="AI417" s="199">
        <v>1</v>
      </c>
      <c r="AJ417" s="199"/>
      <c r="AK417" s="199"/>
      <c r="AL417" s="208">
        <f t="shared" si="119"/>
        <v>1</v>
      </c>
    </row>
    <row r="418" spans="1:38" s="157" customFormat="1" ht="51.75" customHeight="1" x14ac:dyDescent="0.25">
      <c r="A418" s="12"/>
      <c r="B418" s="190"/>
      <c r="C418" s="190"/>
      <c r="D418" s="190"/>
      <c r="E418" s="223" t="s">
        <v>1888</v>
      </c>
      <c r="F418" s="158"/>
      <c r="G418" s="213" t="s">
        <v>1889</v>
      </c>
      <c r="H418" s="158"/>
      <c r="I418" s="4" t="s">
        <v>31</v>
      </c>
      <c r="J418" s="158"/>
      <c r="K418" s="182" t="s">
        <v>296</v>
      </c>
      <c r="L418" s="216" t="s">
        <v>1890</v>
      </c>
      <c r="M418" s="158"/>
      <c r="N418" s="159"/>
      <c r="O418" s="154"/>
      <c r="P418" s="150"/>
      <c r="Q418" s="150"/>
      <c r="R418" s="150"/>
      <c r="S418" s="155"/>
      <c r="T418" s="155"/>
      <c r="U418" s="155"/>
      <c r="V418" s="155"/>
      <c r="W418" s="156"/>
      <c r="X418" s="155"/>
      <c r="Y418" s="155"/>
      <c r="Z418" s="156">
        <v>1500000</v>
      </c>
      <c r="AA418" s="156"/>
      <c r="AB418" s="241"/>
      <c r="AC418" s="54">
        <f t="shared" si="120"/>
        <v>1500000</v>
      </c>
      <c r="AD418" s="35">
        <v>1351676.47</v>
      </c>
      <c r="AE418" s="241">
        <f t="shared" si="117"/>
        <v>148323.53000000003</v>
      </c>
      <c r="AF418" s="254">
        <v>1273672.18</v>
      </c>
      <c r="AG418" s="254">
        <f t="shared" si="118"/>
        <v>78004.290000000037</v>
      </c>
      <c r="AH418" s="208"/>
      <c r="AI418" s="199">
        <v>1</v>
      </c>
      <c r="AJ418" s="199"/>
      <c r="AK418" s="199"/>
      <c r="AL418" s="208">
        <f t="shared" si="119"/>
        <v>1</v>
      </c>
    </row>
    <row r="419" spans="1:38" s="157" customFormat="1" ht="51.75" customHeight="1" x14ac:dyDescent="0.25">
      <c r="A419" s="12"/>
      <c r="B419" s="190"/>
      <c r="C419" s="190"/>
      <c r="D419" s="190"/>
      <c r="E419" s="223" t="s">
        <v>1891</v>
      </c>
      <c r="F419" s="158"/>
      <c r="G419" s="213" t="s">
        <v>1892</v>
      </c>
      <c r="H419" s="158"/>
      <c r="I419" s="4" t="s">
        <v>31</v>
      </c>
      <c r="J419" s="158"/>
      <c r="K419" s="182" t="s">
        <v>1893</v>
      </c>
      <c r="L419" s="216" t="s">
        <v>1894</v>
      </c>
      <c r="M419" s="158"/>
      <c r="N419" s="159"/>
      <c r="O419" s="154"/>
      <c r="P419" s="150"/>
      <c r="Q419" s="150"/>
      <c r="R419" s="150"/>
      <c r="S419" s="155"/>
      <c r="T419" s="155"/>
      <c r="U419" s="155"/>
      <c r="V419" s="155"/>
      <c r="W419" s="156"/>
      <c r="X419" s="155"/>
      <c r="Y419" s="155"/>
      <c r="Z419" s="156">
        <v>100000</v>
      </c>
      <c r="AA419" s="156"/>
      <c r="AB419" s="241"/>
      <c r="AC419" s="54">
        <f t="shared" si="120"/>
        <v>100000</v>
      </c>
      <c r="AD419" s="35">
        <v>100000</v>
      </c>
      <c r="AE419" s="241">
        <f t="shared" si="117"/>
        <v>0</v>
      </c>
      <c r="AF419" s="254">
        <v>89113.25</v>
      </c>
      <c r="AG419" s="254">
        <f t="shared" si="118"/>
        <v>10886.75</v>
      </c>
      <c r="AH419" s="208"/>
      <c r="AI419" s="199">
        <v>1</v>
      </c>
      <c r="AJ419" s="199"/>
      <c r="AK419" s="199"/>
      <c r="AL419" s="208">
        <f t="shared" si="119"/>
        <v>1</v>
      </c>
    </row>
    <row r="420" spans="1:38" s="157" customFormat="1" ht="59.25" customHeight="1" x14ac:dyDescent="0.25">
      <c r="A420" s="12"/>
      <c r="B420" s="190"/>
      <c r="C420" s="190"/>
      <c r="D420" s="190"/>
      <c r="E420" s="223" t="s">
        <v>1884</v>
      </c>
      <c r="F420" s="158"/>
      <c r="G420" s="213" t="s">
        <v>1885</v>
      </c>
      <c r="H420" s="158"/>
      <c r="I420" s="4" t="s">
        <v>31</v>
      </c>
      <c r="J420" s="158"/>
      <c r="K420" s="182" t="s">
        <v>1886</v>
      </c>
      <c r="L420" s="216" t="s">
        <v>1887</v>
      </c>
      <c r="M420" s="158"/>
      <c r="N420" s="159"/>
      <c r="O420" s="154"/>
      <c r="P420" s="150"/>
      <c r="Q420" s="150"/>
      <c r="R420" s="150"/>
      <c r="S420" s="155"/>
      <c r="T420" s="155"/>
      <c r="U420" s="155"/>
      <c r="V420" s="155"/>
      <c r="W420" s="156"/>
      <c r="X420" s="155"/>
      <c r="Y420" s="155"/>
      <c r="Z420" s="156">
        <v>1100000</v>
      </c>
      <c r="AA420" s="156"/>
      <c r="AB420" s="241"/>
      <c r="AC420" s="54">
        <f t="shared" si="120"/>
        <v>1100000</v>
      </c>
      <c r="AD420" s="35">
        <v>963425.52</v>
      </c>
      <c r="AE420" s="241">
        <f t="shared" si="117"/>
        <v>136574.47999999998</v>
      </c>
      <c r="AF420" s="254">
        <v>963425.42</v>
      </c>
      <c r="AG420" s="254">
        <f t="shared" si="118"/>
        <v>9.9999999976716936E-2</v>
      </c>
      <c r="AH420" s="208"/>
      <c r="AI420" s="199">
        <v>1</v>
      </c>
      <c r="AJ420" s="199"/>
      <c r="AK420" s="199"/>
      <c r="AL420" s="208">
        <f t="shared" si="119"/>
        <v>1</v>
      </c>
    </row>
    <row r="421" spans="1:38" s="219" customFormat="1" ht="65.25" customHeight="1" x14ac:dyDescent="0.25">
      <c r="A421" s="16"/>
      <c r="B421" s="265"/>
      <c r="C421" s="265"/>
      <c r="D421" s="265"/>
      <c r="E421" s="342" t="s">
        <v>2078</v>
      </c>
      <c r="F421" s="221"/>
      <c r="G421" s="259" t="s">
        <v>1956</v>
      </c>
      <c r="H421" s="221"/>
      <c r="I421" s="5" t="s">
        <v>31</v>
      </c>
      <c r="J421" s="221"/>
      <c r="K421" s="267" t="s">
        <v>1955</v>
      </c>
      <c r="L421" s="268" t="s">
        <v>1954</v>
      </c>
      <c r="M421" s="221"/>
      <c r="N421" s="269"/>
      <c r="O421" s="270"/>
      <c r="P421" s="271"/>
      <c r="Q421" s="271"/>
      <c r="R421" s="271"/>
      <c r="S421" s="161"/>
      <c r="T421" s="161"/>
      <c r="U421" s="161"/>
      <c r="V421" s="161"/>
      <c r="W421" s="173"/>
      <c r="X421" s="161"/>
      <c r="Y421" s="161"/>
      <c r="Z421" s="173">
        <f>750000+300000</f>
        <v>1050000</v>
      </c>
      <c r="AA421" s="173"/>
      <c r="AB421" s="256"/>
      <c r="AC421" s="54">
        <f t="shared" si="120"/>
        <v>1050000</v>
      </c>
      <c r="AD421" s="35">
        <v>801160</v>
      </c>
      <c r="AE421" s="241">
        <f t="shared" si="117"/>
        <v>248840</v>
      </c>
      <c r="AF421" s="272">
        <v>801160</v>
      </c>
      <c r="AG421" s="254">
        <f t="shared" si="118"/>
        <v>0</v>
      </c>
      <c r="AH421" s="198"/>
      <c r="AI421" s="273">
        <v>1</v>
      </c>
      <c r="AJ421" s="273"/>
      <c r="AK421" s="273"/>
      <c r="AL421" s="208">
        <f t="shared" si="119"/>
        <v>1</v>
      </c>
    </row>
    <row r="422" spans="1:38" s="157" customFormat="1" ht="51.75" customHeight="1" x14ac:dyDescent="0.25">
      <c r="A422" s="12"/>
      <c r="B422" s="190"/>
      <c r="C422" s="190"/>
      <c r="D422" s="190"/>
      <c r="E422" s="223" t="s">
        <v>1865</v>
      </c>
      <c r="F422" s="158"/>
      <c r="G422" s="213" t="s">
        <v>1878</v>
      </c>
      <c r="H422" s="158"/>
      <c r="I422" s="4" t="s">
        <v>31</v>
      </c>
      <c r="J422" s="158"/>
      <c r="K422" s="182" t="s">
        <v>1876</v>
      </c>
      <c r="L422" s="211" t="s">
        <v>1879</v>
      </c>
      <c r="M422" s="158"/>
      <c r="N422" s="159"/>
      <c r="O422" s="154"/>
      <c r="P422" s="150"/>
      <c r="Q422" s="150"/>
      <c r="R422" s="150"/>
      <c r="S422" s="155"/>
      <c r="T422" s="155"/>
      <c r="U422" s="155"/>
      <c r="V422" s="155"/>
      <c r="W422" s="156"/>
      <c r="X422" s="155"/>
      <c r="Y422" s="155"/>
      <c r="Z422" s="156">
        <v>200000</v>
      </c>
      <c r="AA422" s="156"/>
      <c r="AB422" s="241"/>
      <c r="AC422" s="54">
        <f t="shared" si="120"/>
        <v>200000</v>
      </c>
      <c r="AD422" s="35">
        <v>158896.25</v>
      </c>
      <c r="AE422" s="241">
        <f t="shared" si="117"/>
        <v>41103.75</v>
      </c>
      <c r="AF422" s="254">
        <v>158896.25</v>
      </c>
      <c r="AG422" s="254">
        <f t="shared" si="118"/>
        <v>0</v>
      </c>
      <c r="AH422" s="208"/>
      <c r="AI422" s="199">
        <v>1</v>
      </c>
      <c r="AJ422" s="199"/>
      <c r="AK422" s="199"/>
      <c r="AL422" s="208">
        <f t="shared" si="119"/>
        <v>1</v>
      </c>
    </row>
    <row r="423" spans="1:38" s="157" customFormat="1" ht="72" customHeight="1" x14ac:dyDescent="0.25">
      <c r="A423" s="12"/>
      <c r="B423" s="190"/>
      <c r="C423" s="190"/>
      <c r="D423" s="190"/>
      <c r="E423" s="223" t="s">
        <v>1935</v>
      </c>
      <c r="F423" s="158"/>
      <c r="G423" s="213" t="s">
        <v>1939</v>
      </c>
      <c r="H423" s="158"/>
      <c r="I423" s="4" t="s">
        <v>31</v>
      </c>
      <c r="J423" s="158"/>
      <c r="K423" s="182" t="s">
        <v>1938</v>
      </c>
      <c r="L423" s="216" t="s">
        <v>1937</v>
      </c>
      <c r="M423" s="158"/>
      <c r="N423" s="159"/>
      <c r="O423" s="154"/>
      <c r="P423" s="150"/>
      <c r="Q423" s="150"/>
      <c r="R423" s="150"/>
      <c r="S423" s="155"/>
      <c r="T423" s="155"/>
      <c r="U423" s="155"/>
      <c r="V423" s="155"/>
      <c r="W423" s="156"/>
      <c r="X423" s="155"/>
      <c r="Y423" s="155"/>
      <c r="Z423" s="156">
        <v>30000</v>
      </c>
      <c r="AA423" s="156"/>
      <c r="AB423" s="241"/>
      <c r="AC423" s="54">
        <f t="shared" si="120"/>
        <v>30000</v>
      </c>
      <c r="AD423" s="35">
        <v>30000</v>
      </c>
      <c r="AE423" s="241">
        <f t="shared" si="117"/>
        <v>0</v>
      </c>
      <c r="AF423" s="254">
        <v>30000</v>
      </c>
      <c r="AG423" s="254">
        <f t="shared" si="118"/>
        <v>0</v>
      </c>
      <c r="AH423" s="208"/>
      <c r="AI423" s="199">
        <v>1</v>
      </c>
      <c r="AJ423" s="199"/>
      <c r="AK423" s="199"/>
      <c r="AL423" s="208">
        <f t="shared" si="119"/>
        <v>1</v>
      </c>
    </row>
    <row r="424" spans="1:38" ht="48.75" customHeight="1" x14ac:dyDescent="0.25">
      <c r="E424" s="223" t="s">
        <v>1936</v>
      </c>
      <c r="F424" s="1"/>
      <c r="G424" s="65" t="s">
        <v>1983</v>
      </c>
      <c r="H424" s="1"/>
      <c r="I424" s="4" t="s">
        <v>31</v>
      </c>
      <c r="J424" s="1"/>
      <c r="K424" s="260">
        <v>43650</v>
      </c>
      <c r="L424" s="65" t="s">
        <v>1887</v>
      </c>
      <c r="M424" s="1"/>
      <c r="N424" s="65"/>
      <c r="O424" s="3"/>
      <c r="P424" s="3"/>
      <c r="Q424" s="3"/>
      <c r="R424" s="3"/>
      <c r="S424" s="100"/>
      <c r="T424" s="100"/>
      <c r="U424" s="100"/>
      <c r="V424" s="100"/>
      <c r="W424" s="54"/>
      <c r="X424" s="100"/>
      <c r="Y424" s="100"/>
      <c r="Z424" s="100">
        <v>23000</v>
      </c>
      <c r="AA424" s="54"/>
      <c r="AB424" s="241"/>
      <c r="AC424" s="54">
        <f t="shared" si="120"/>
        <v>23000</v>
      </c>
      <c r="AD424" s="35">
        <v>11212.5</v>
      </c>
      <c r="AE424" s="241">
        <f t="shared" si="117"/>
        <v>11787.5</v>
      </c>
      <c r="AF424" s="254">
        <v>11212.5</v>
      </c>
      <c r="AG424" s="254">
        <f t="shared" si="118"/>
        <v>0</v>
      </c>
      <c r="AH424" s="208"/>
      <c r="AI424" s="208">
        <v>1</v>
      </c>
      <c r="AJ424" s="208"/>
      <c r="AK424" s="208"/>
      <c r="AL424" s="208">
        <f t="shared" si="119"/>
        <v>1</v>
      </c>
    </row>
    <row r="425" spans="1:38" ht="48.75" customHeight="1" x14ac:dyDescent="0.25">
      <c r="E425" s="223" t="s">
        <v>1957</v>
      </c>
      <c r="F425" s="1"/>
      <c r="G425" s="65" t="s">
        <v>1958</v>
      </c>
      <c r="H425" s="1"/>
      <c r="I425" s="4" t="s">
        <v>31</v>
      </c>
      <c r="J425" s="1"/>
      <c r="K425" s="1" t="s">
        <v>1959</v>
      </c>
      <c r="L425" s="65" t="s">
        <v>1960</v>
      </c>
      <c r="M425" s="1"/>
      <c r="N425" s="65"/>
      <c r="O425" s="3"/>
      <c r="P425" s="3"/>
      <c r="Q425" s="3"/>
      <c r="R425" s="3"/>
      <c r="S425" s="100"/>
      <c r="T425" s="100"/>
      <c r="U425" s="100"/>
      <c r="V425" s="100"/>
      <c r="W425" s="54"/>
      <c r="X425" s="100"/>
      <c r="Y425" s="100"/>
      <c r="Z425" s="100">
        <v>104000</v>
      </c>
      <c r="AA425" s="54"/>
      <c r="AB425" s="241"/>
      <c r="AC425" s="54">
        <f t="shared" si="120"/>
        <v>104000</v>
      </c>
      <c r="AD425" s="35">
        <v>69714.98</v>
      </c>
      <c r="AE425" s="241">
        <f t="shared" si="117"/>
        <v>34285.020000000004</v>
      </c>
      <c r="AF425" s="254">
        <v>69714.98</v>
      </c>
      <c r="AG425" s="254">
        <f t="shared" si="118"/>
        <v>0</v>
      </c>
      <c r="AH425" s="208"/>
      <c r="AI425" s="208">
        <v>1</v>
      </c>
      <c r="AJ425" s="208"/>
      <c r="AK425" s="208"/>
      <c r="AL425" s="208">
        <f t="shared" si="119"/>
        <v>1</v>
      </c>
    </row>
    <row r="426" spans="1:38" ht="63" customHeight="1" x14ac:dyDescent="0.25">
      <c r="E426" s="223" t="s">
        <v>1984</v>
      </c>
      <c r="F426" s="1"/>
      <c r="G426" s="65" t="s">
        <v>1985</v>
      </c>
      <c r="H426" s="1"/>
      <c r="I426" s="4" t="s">
        <v>31</v>
      </c>
      <c r="J426" s="1"/>
      <c r="K426" s="1"/>
      <c r="L426" s="65" t="s">
        <v>1887</v>
      </c>
      <c r="M426" s="1"/>
      <c r="N426" s="65"/>
      <c r="O426" s="3"/>
      <c r="P426" s="3"/>
      <c r="Q426" s="3"/>
      <c r="R426" s="3"/>
      <c r="S426" s="100"/>
      <c r="T426" s="100"/>
      <c r="U426" s="100"/>
      <c r="V426" s="100"/>
      <c r="W426" s="54"/>
      <c r="X426" s="100"/>
      <c r="Y426" s="100"/>
      <c r="Z426" s="100">
        <v>12000</v>
      </c>
      <c r="AA426" s="54"/>
      <c r="AB426" s="241"/>
      <c r="AC426" s="54">
        <f t="shared" si="120"/>
        <v>12000</v>
      </c>
      <c r="AD426" s="35">
        <v>0</v>
      </c>
      <c r="AE426" s="241">
        <f t="shared" si="117"/>
        <v>12000</v>
      </c>
      <c r="AF426" s="254">
        <v>0</v>
      </c>
      <c r="AG426" s="254">
        <f t="shared" si="118"/>
        <v>0</v>
      </c>
      <c r="AH426" s="208"/>
      <c r="AI426" s="208">
        <v>1</v>
      </c>
      <c r="AK426" s="208"/>
      <c r="AL426" s="208">
        <f t="shared" si="119"/>
        <v>1</v>
      </c>
    </row>
    <row r="427" spans="1:38" ht="48.75" customHeight="1" x14ac:dyDescent="0.25">
      <c r="E427" s="223" t="s">
        <v>1961</v>
      </c>
      <c r="F427" s="1"/>
      <c r="G427" s="65" t="s">
        <v>1962</v>
      </c>
      <c r="H427" s="1"/>
      <c r="I427" s="4" t="s">
        <v>31</v>
      </c>
      <c r="J427" s="1"/>
      <c r="K427" s="1" t="s">
        <v>1963</v>
      </c>
      <c r="L427" s="65" t="s">
        <v>1887</v>
      </c>
      <c r="M427" s="1"/>
      <c r="N427" s="65"/>
      <c r="O427" s="3"/>
      <c r="P427" s="3"/>
      <c r="Q427" s="3"/>
      <c r="R427" s="3"/>
      <c r="S427" s="100"/>
      <c r="T427" s="100"/>
      <c r="U427" s="100"/>
      <c r="V427" s="100"/>
      <c r="W427" s="54"/>
      <c r="X427" s="100"/>
      <c r="Y427" s="100"/>
      <c r="Z427" s="100">
        <v>12000</v>
      </c>
      <c r="AA427" s="54"/>
      <c r="AB427" s="241"/>
      <c r="AC427" s="54">
        <f t="shared" si="120"/>
        <v>12000</v>
      </c>
      <c r="AD427" s="35">
        <v>12000</v>
      </c>
      <c r="AE427" s="241">
        <f t="shared" si="117"/>
        <v>0</v>
      </c>
      <c r="AF427" s="254">
        <v>12000</v>
      </c>
      <c r="AG427" s="254">
        <f t="shared" si="118"/>
        <v>0</v>
      </c>
      <c r="AH427" s="208"/>
      <c r="AI427" s="198">
        <v>1</v>
      </c>
      <c r="AK427" s="208"/>
      <c r="AL427" s="208">
        <f t="shared" si="119"/>
        <v>1</v>
      </c>
    </row>
    <row r="428" spans="1:38" ht="48.75" customHeight="1" x14ac:dyDescent="0.25">
      <c r="E428" s="223" t="s">
        <v>1964</v>
      </c>
      <c r="F428" s="1"/>
      <c r="G428" s="65" t="s">
        <v>1966</v>
      </c>
      <c r="H428" s="1"/>
      <c r="I428" s="4" t="s">
        <v>31</v>
      </c>
      <c r="J428" s="1"/>
      <c r="K428" s="260">
        <v>43664</v>
      </c>
      <c r="L428" s="65" t="s">
        <v>1967</v>
      </c>
      <c r="M428" s="1"/>
      <c r="N428" s="65"/>
      <c r="O428" s="3"/>
      <c r="P428" s="3"/>
      <c r="Q428" s="3"/>
      <c r="R428" s="3"/>
      <c r="S428" s="100"/>
      <c r="T428" s="100"/>
      <c r="U428" s="100"/>
      <c r="V428" s="100"/>
      <c r="W428" s="54"/>
      <c r="X428" s="100"/>
      <c r="Y428" s="100"/>
      <c r="Z428" s="100">
        <v>50000</v>
      </c>
      <c r="AA428" s="54"/>
      <c r="AB428" s="241"/>
      <c r="AC428" s="54">
        <f t="shared" si="120"/>
        <v>50000</v>
      </c>
      <c r="AD428" s="35">
        <v>43750</v>
      </c>
      <c r="AE428" s="241">
        <f t="shared" si="117"/>
        <v>6250</v>
      </c>
      <c r="AF428" s="254">
        <v>0</v>
      </c>
      <c r="AG428" s="254">
        <f t="shared" si="118"/>
        <v>43750</v>
      </c>
      <c r="AH428" s="208"/>
      <c r="AI428" s="198">
        <v>1</v>
      </c>
      <c r="AJ428" s="208"/>
      <c r="AK428" s="208"/>
      <c r="AL428" s="208">
        <f t="shared" si="119"/>
        <v>1</v>
      </c>
    </row>
    <row r="429" spans="1:38" ht="48.75" customHeight="1" x14ac:dyDescent="0.25">
      <c r="E429" s="223" t="s">
        <v>1965</v>
      </c>
      <c r="F429" s="1"/>
      <c r="G429" s="65" t="s">
        <v>1968</v>
      </c>
      <c r="H429" s="1"/>
      <c r="I429" s="4" t="s">
        <v>31</v>
      </c>
      <c r="J429" s="1"/>
      <c r="K429" s="1" t="s">
        <v>1969</v>
      </c>
      <c r="L429" s="65" t="s">
        <v>1970</v>
      </c>
      <c r="M429" s="1"/>
      <c r="N429" s="65"/>
      <c r="O429" s="3"/>
      <c r="P429" s="3"/>
      <c r="Q429" s="3"/>
      <c r="R429" s="3"/>
      <c r="S429" s="100"/>
      <c r="T429" s="100"/>
      <c r="U429" s="100"/>
      <c r="V429" s="100"/>
      <c r="W429" s="54"/>
      <c r="X429" s="100"/>
      <c r="Y429" s="100"/>
      <c r="Z429" s="100">
        <v>50000</v>
      </c>
      <c r="AA429" s="54"/>
      <c r="AB429" s="241"/>
      <c r="AC429" s="54">
        <f t="shared" si="120"/>
        <v>50000</v>
      </c>
      <c r="AD429" s="35">
        <v>40914.1</v>
      </c>
      <c r="AE429" s="241">
        <f t="shared" si="117"/>
        <v>9085.9000000000015</v>
      </c>
      <c r="AF429" s="254">
        <v>35914.1</v>
      </c>
      <c r="AG429" s="254">
        <f t="shared" si="118"/>
        <v>5000</v>
      </c>
      <c r="AH429" s="208"/>
      <c r="AI429" s="198">
        <v>1</v>
      </c>
      <c r="AJ429" s="208"/>
      <c r="AK429" s="208"/>
      <c r="AL429" s="208">
        <f t="shared" si="119"/>
        <v>1</v>
      </c>
    </row>
    <row r="430" spans="1:38" ht="48.75" customHeight="1" x14ac:dyDescent="0.25">
      <c r="E430" s="223" t="s">
        <v>1987</v>
      </c>
      <c r="F430" s="1"/>
      <c r="G430" s="65" t="s">
        <v>1989</v>
      </c>
      <c r="H430" s="1"/>
      <c r="I430" s="4" t="s">
        <v>31</v>
      </c>
      <c r="J430" s="1"/>
      <c r="K430" s="1" t="s">
        <v>1990</v>
      </c>
      <c r="L430" s="65" t="s">
        <v>1832</v>
      </c>
      <c r="M430" s="1"/>
      <c r="N430" s="65"/>
      <c r="O430" s="3"/>
      <c r="P430" s="3"/>
      <c r="Q430" s="3"/>
      <c r="R430" s="3"/>
      <c r="S430" s="100"/>
      <c r="T430" s="100"/>
      <c r="U430" s="100"/>
      <c r="V430" s="100"/>
      <c r="W430" s="54"/>
      <c r="X430" s="100"/>
      <c r="Y430" s="100"/>
      <c r="Z430" s="100">
        <v>850000</v>
      </c>
      <c r="AA430" s="54"/>
      <c r="AB430" s="241"/>
      <c r="AC430" s="54">
        <f t="shared" si="120"/>
        <v>850000</v>
      </c>
      <c r="AD430" s="35">
        <v>800000</v>
      </c>
      <c r="AE430" s="241">
        <f t="shared" si="117"/>
        <v>50000</v>
      </c>
      <c r="AF430" s="254">
        <v>720000</v>
      </c>
      <c r="AG430" s="254">
        <f t="shared" si="118"/>
        <v>80000</v>
      </c>
      <c r="AH430" s="208"/>
      <c r="AI430" s="198">
        <v>1</v>
      </c>
      <c r="AK430" s="208"/>
      <c r="AL430" s="208">
        <f t="shared" si="119"/>
        <v>1</v>
      </c>
    </row>
    <row r="431" spans="1:38" ht="48.75" customHeight="1" x14ac:dyDescent="0.25">
      <c r="E431" s="223" t="s">
        <v>1988</v>
      </c>
      <c r="F431" s="1"/>
      <c r="G431" s="262" t="s">
        <v>1991</v>
      </c>
      <c r="H431" s="1"/>
      <c r="I431" s="4" t="s">
        <v>31</v>
      </c>
      <c r="J431" s="1"/>
      <c r="K431" s="1" t="s">
        <v>1992</v>
      </c>
      <c r="L431" s="264"/>
      <c r="M431" s="1"/>
      <c r="N431" s="65"/>
      <c r="O431" s="3"/>
      <c r="P431" s="3"/>
      <c r="Q431" s="3"/>
      <c r="R431" s="3"/>
      <c r="S431" s="100"/>
      <c r="T431" s="100"/>
      <c r="U431" s="100"/>
      <c r="V431" s="100"/>
      <c r="W431" s="54"/>
      <c r="X431" s="100"/>
      <c r="Y431" s="100"/>
      <c r="Z431" s="261">
        <f>100000+70000</f>
        <v>170000</v>
      </c>
      <c r="AA431" s="54"/>
      <c r="AB431" s="241"/>
      <c r="AC431" s="54">
        <f t="shared" si="120"/>
        <v>170000</v>
      </c>
      <c r="AD431" s="35">
        <v>163470.49</v>
      </c>
      <c r="AE431" s="241">
        <f t="shared" si="117"/>
        <v>6529.5100000000093</v>
      </c>
      <c r="AF431" s="254">
        <v>70000</v>
      </c>
      <c r="AG431" s="254">
        <f t="shared" si="118"/>
        <v>93470.489999999991</v>
      </c>
      <c r="AH431" s="208"/>
      <c r="AI431" s="198">
        <v>1</v>
      </c>
      <c r="AK431" s="208"/>
      <c r="AL431" s="208">
        <f t="shared" si="119"/>
        <v>1</v>
      </c>
    </row>
    <row r="432" spans="1:38" ht="48.75" customHeight="1" x14ac:dyDescent="0.25">
      <c r="E432" s="223" t="s">
        <v>2014</v>
      </c>
      <c r="F432" s="1"/>
      <c r="G432" s="213" t="s">
        <v>2016</v>
      </c>
      <c r="H432" s="1"/>
      <c r="I432" s="4" t="s">
        <v>31</v>
      </c>
      <c r="J432" s="1"/>
      <c r="K432" s="1" t="s">
        <v>2015</v>
      </c>
      <c r="L432" s="264" t="s">
        <v>2017</v>
      </c>
      <c r="M432" s="1"/>
      <c r="N432" s="65"/>
      <c r="O432" s="3"/>
      <c r="P432" s="3"/>
      <c r="Q432" s="3"/>
      <c r="R432" s="3"/>
      <c r="S432" s="100"/>
      <c r="T432" s="100"/>
      <c r="U432" s="100"/>
      <c r="V432" s="100"/>
      <c r="W432" s="54"/>
      <c r="X432" s="100"/>
      <c r="Y432" s="100"/>
      <c r="Z432" s="261">
        <v>100000</v>
      </c>
      <c r="AA432" s="54"/>
      <c r="AB432" s="241"/>
      <c r="AC432" s="54">
        <f t="shared" si="120"/>
        <v>100000</v>
      </c>
      <c r="AD432" s="35">
        <v>88895</v>
      </c>
      <c r="AE432" s="241">
        <f t="shared" si="117"/>
        <v>11105</v>
      </c>
      <c r="AF432" s="254">
        <v>88603.55</v>
      </c>
      <c r="AG432" s="254">
        <f t="shared" si="118"/>
        <v>291.44999999999709</v>
      </c>
      <c r="AH432" s="208"/>
      <c r="AI432" s="198">
        <v>1</v>
      </c>
      <c r="AJ432" s="208"/>
      <c r="AK432" s="208"/>
      <c r="AL432" s="208">
        <f t="shared" si="119"/>
        <v>1</v>
      </c>
    </row>
    <row r="433" spans="5:38" ht="48.75" customHeight="1" x14ac:dyDescent="0.25">
      <c r="E433" s="223" t="s">
        <v>2003</v>
      </c>
      <c r="F433" s="1"/>
      <c r="G433" s="213" t="s">
        <v>2008</v>
      </c>
      <c r="H433" s="1"/>
      <c r="I433" s="4" t="s">
        <v>31</v>
      </c>
      <c r="J433" s="1"/>
      <c r="K433" s="1" t="s">
        <v>2007</v>
      </c>
      <c r="L433" s="211" t="s">
        <v>2005</v>
      </c>
      <c r="M433" s="1"/>
      <c r="N433" s="65"/>
      <c r="O433" s="3"/>
      <c r="P433" s="3"/>
      <c r="Q433" s="3"/>
      <c r="R433" s="3"/>
      <c r="S433" s="100"/>
      <c r="T433" s="100"/>
      <c r="U433" s="100"/>
      <c r="V433" s="100"/>
      <c r="W433" s="54"/>
      <c r="X433" s="100"/>
      <c r="Y433" s="100"/>
      <c r="Z433" s="261">
        <v>120000</v>
      </c>
      <c r="AA433" s="54"/>
      <c r="AB433" s="241"/>
      <c r="AC433" s="54">
        <f t="shared" si="120"/>
        <v>120000</v>
      </c>
      <c r="AD433" s="35">
        <v>120000</v>
      </c>
      <c r="AE433" s="241">
        <f t="shared" si="117"/>
        <v>0</v>
      </c>
      <c r="AF433" s="254">
        <v>78441.570000000007</v>
      </c>
      <c r="AG433" s="254">
        <f t="shared" si="118"/>
        <v>41558.429999999993</v>
      </c>
      <c r="AH433" s="208"/>
      <c r="AI433" s="198">
        <v>1</v>
      </c>
      <c r="AK433" s="208"/>
      <c r="AL433" s="208">
        <f t="shared" si="119"/>
        <v>1</v>
      </c>
    </row>
    <row r="434" spans="5:38" ht="48.75" customHeight="1" x14ac:dyDescent="0.25">
      <c r="E434" s="223" t="s">
        <v>2004</v>
      </c>
      <c r="F434" s="1"/>
      <c r="G434" s="213" t="s">
        <v>2010</v>
      </c>
      <c r="H434" s="1"/>
      <c r="I434" s="4" t="s">
        <v>31</v>
      </c>
      <c r="J434" s="1"/>
      <c r="K434" s="1" t="s">
        <v>2009</v>
      </c>
      <c r="L434" s="211" t="s">
        <v>2006</v>
      </c>
      <c r="M434" s="1"/>
      <c r="N434" s="65"/>
      <c r="O434" s="3"/>
      <c r="P434" s="3"/>
      <c r="Q434" s="3"/>
      <c r="R434" s="3"/>
      <c r="S434" s="100"/>
      <c r="T434" s="100"/>
      <c r="U434" s="100"/>
      <c r="V434" s="100"/>
      <c r="W434" s="54"/>
      <c r="X434" s="100"/>
      <c r="Y434" s="100"/>
      <c r="Z434" s="261">
        <v>45000</v>
      </c>
      <c r="AA434" s="54"/>
      <c r="AB434" s="241"/>
      <c r="AC434" s="54">
        <f t="shared" si="120"/>
        <v>45000</v>
      </c>
      <c r="AD434" s="35">
        <v>25845.35</v>
      </c>
      <c r="AE434" s="241">
        <f t="shared" si="117"/>
        <v>19154.650000000001</v>
      </c>
      <c r="AF434" s="254">
        <v>25845.35</v>
      </c>
      <c r="AG434" s="254">
        <f t="shared" si="118"/>
        <v>0</v>
      </c>
      <c r="AH434" s="208"/>
      <c r="AI434" s="198">
        <v>1</v>
      </c>
      <c r="AJ434" s="208"/>
      <c r="AK434" s="208"/>
      <c r="AL434" s="208">
        <f t="shared" si="119"/>
        <v>1</v>
      </c>
    </row>
    <row r="435" spans="5:38" ht="48.75" customHeight="1" x14ac:dyDescent="0.25">
      <c r="E435" s="223" t="s">
        <v>2018</v>
      </c>
      <c r="F435" s="1"/>
      <c r="G435" s="213" t="s">
        <v>2031</v>
      </c>
      <c r="H435" s="1"/>
      <c r="I435" s="4" t="s">
        <v>31</v>
      </c>
      <c r="J435" s="1"/>
      <c r="K435" s="1" t="s">
        <v>2021</v>
      </c>
      <c r="L435" s="359" t="s">
        <v>2022</v>
      </c>
      <c r="M435" s="15"/>
      <c r="N435" s="67"/>
      <c r="O435" s="7"/>
      <c r="P435" s="7"/>
      <c r="Q435" s="7"/>
      <c r="R435" s="7"/>
      <c r="S435" s="104"/>
      <c r="T435" s="104"/>
      <c r="U435" s="104"/>
      <c r="V435" s="104"/>
      <c r="W435" s="57"/>
      <c r="X435" s="104"/>
      <c r="Y435" s="104"/>
      <c r="Z435" s="317">
        <f>60000+15000+45000+3000</f>
        <v>123000</v>
      </c>
      <c r="AA435" s="57"/>
      <c r="AB435" s="241"/>
      <c r="AC435" s="54">
        <f t="shared" si="120"/>
        <v>123000</v>
      </c>
      <c r="AD435" s="35">
        <v>55250</v>
      </c>
      <c r="AE435" s="241">
        <f t="shared" si="117"/>
        <v>67750</v>
      </c>
      <c r="AF435" s="254">
        <v>43250</v>
      </c>
      <c r="AG435" s="254">
        <f t="shared" si="118"/>
        <v>12000</v>
      </c>
      <c r="AH435" s="208"/>
      <c r="AI435" s="208">
        <v>1</v>
      </c>
      <c r="AK435" s="208"/>
      <c r="AL435" s="208">
        <f t="shared" si="119"/>
        <v>1</v>
      </c>
    </row>
    <row r="436" spans="5:38" ht="51.75" customHeight="1" x14ac:dyDescent="0.25">
      <c r="E436" s="223" t="s">
        <v>2019</v>
      </c>
      <c r="F436" s="1"/>
      <c r="G436" s="213" t="s">
        <v>2029</v>
      </c>
      <c r="H436" s="1"/>
      <c r="I436" s="4" t="s">
        <v>31</v>
      </c>
      <c r="J436" s="1"/>
      <c r="K436" s="292" t="s">
        <v>2030</v>
      </c>
      <c r="L436" s="217" t="s">
        <v>2028</v>
      </c>
      <c r="M436" s="1"/>
      <c r="N436" s="65"/>
      <c r="O436" s="3"/>
      <c r="P436" s="3"/>
      <c r="Q436" s="3"/>
      <c r="R436" s="3"/>
      <c r="S436" s="100"/>
      <c r="T436" s="100"/>
      <c r="U436" s="100"/>
      <c r="V436" s="100"/>
      <c r="W436" s="54"/>
      <c r="X436" s="100"/>
      <c r="Y436" s="100"/>
      <c r="Z436" s="261">
        <v>110000</v>
      </c>
      <c r="AA436" s="54"/>
      <c r="AB436" s="241"/>
      <c r="AC436" s="54">
        <f t="shared" si="120"/>
        <v>110000</v>
      </c>
      <c r="AD436" s="35">
        <v>110000</v>
      </c>
      <c r="AE436" s="241">
        <f t="shared" si="117"/>
        <v>0</v>
      </c>
      <c r="AF436" s="254">
        <v>51374.64</v>
      </c>
      <c r="AG436" s="254">
        <f t="shared" si="118"/>
        <v>58625.36</v>
      </c>
      <c r="AH436" s="208"/>
      <c r="AI436" s="208">
        <v>1</v>
      </c>
      <c r="AK436" s="208"/>
      <c r="AL436" s="208">
        <f t="shared" si="119"/>
        <v>1</v>
      </c>
    </row>
    <row r="437" spans="5:38" ht="48.75" customHeight="1" x14ac:dyDescent="0.25">
      <c r="E437" s="223" t="s">
        <v>2020</v>
      </c>
      <c r="F437" s="1"/>
      <c r="G437" s="213" t="s">
        <v>2025</v>
      </c>
      <c r="H437" s="1"/>
      <c r="I437" s="4" t="s">
        <v>31</v>
      </c>
      <c r="J437" s="1"/>
      <c r="K437" s="1" t="s">
        <v>2024</v>
      </c>
      <c r="L437" s="216" t="s">
        <v>2023</v>
      </c>
      <c r="M437" s="1"/>
      <c r="N437" s="65"/>
      <c r="O437" s="3"/>
      <c r="P437" s="3"/>
      <c r="Q437" s="3"/>
      <c r="R437" s="3"/>
      <c r="S437" s="100"/>
      <c r="T437" s="100"/>
      <c r="U437" s="100"/>
      <c r="V437" s="100"/>
      <c r="W437" s="54"/>
      <c r="X437" s="100"/>
      <c r="Y437" s="100"/>
      <c r="Z437" s="261">
        <v>46000</v>
      </c>
      <c r="AA437" s="54"/>
      <c r="AB437" s="241"/>
      <c r="AC437" s="54">
        <f t="shared" si="120"/>
        <v>46000</v>
      </c>
      <c r="AD437" s="35">
        <v>0</v>
      </c>
      <c r="AE437" s="241">
        <f t="shared" si="117"/>
        <v>46000</v>
      </c>
      <c r="AF437" s="254">
        <v>0</v>
      </c>
      <c r="AG437" s="254">
        <f t="shared" si="118"/>
        <v>0</v>
      </c>
      <c r="AH437" s="208"/>
      <c r="AI437" s="208">
        <v>1</v>
      </c>
      <c r="AJ437" s="208"/>
      <c r="AK437" s="208"/>
      <c r="AL437" s="208">
        <f t="shared" si="119"/>
        <v>1</v>
      </c>
    </row>
    <row r="438" spans="5:38" ht="48.75" customHeight="1" x14ac:dyDescent="0.25">
      <c r="E438" s="223" t="s">
        <v>2036</v>
      </c>
      <c r="F438" s="1"/>
      <c r="G438" s="213" t="s">
        <v>2037</v>
      </c>
      <c r="H438" s="1"/>
      <c r="I438" s="4" t="s">
        <v>31</v>
      </c>
      <c r="J438" s="1"/>
      <c r="K438" s="1" t="s">
        <v>2038</v>
      </c>
      <c r="L438" s="216" t="s">
        <v>1887</v>
      </c>
      <c r="M438" s="1"/>
      <c r="N438" s="65"/>
      <c r="O438" s="3"/>
      <c r="P438" s="3"/>
      <c r="Q438" s="3"/>
      <c r="R438" s="3"/>
      <c r="S438" s="100"/>
      <c r="T438" s="100"/>
      <c r="U438" s="100"/>
      <c r="V438" s="100"/>
      <c r="W438" s="54"/>
      <c r="X438" s="100"/>
      <c r="Y438" s="100"/>
      <c r="Z438" s="261">
        <v>105000</v>
      </c>
      <c r="AA438" s="54"/>
      <c r="AB438" s="241"/>
      <c r="AC438" s="54">
        <f t="shared" si="120"/>
        <v>105000</v>
      </c>
      <c r="AD438" s="35">
        <v>28378.350000000002</v>
      </c>
      <c r="AE438" s="241">
        <f t="shared" si="117"/>
        <v>76621.649999999994</v>
      </c>
      <c r="AF438" s="254">
        <v>28378.35</v>
      </c>
      <c r="AG438" s="254">
        <f t="shared" si="118"/>
        <v>0</v>
      </c>
      <c r="AH438" s="208"/>
      <c r="AI438" s="208">
        <v>1</v>
      </c>
      <c r="AJ438" s="208"/>
      <c r="AK438" s="208"/>
      <c r="AL438" s="208">
        <f t="shared" si="119"/>
        <v>1</v>
      </c>
    </row>
    <row r="439" spans="5:38" ht="48.75" customHeight="1" x14ac:dyDescent="0.25">
      <c r="E439" s="223" t="s">
        <v>2032</v>
      </c>
      <c r="F439" s="1"/>
      <c r="G439" s="259" t="s">
        <v>2035</v>
      </c>
      <c r="H439" s="1"/>
      <c r="I439" s="4" t="s">
        <v>31</v>
      </c>
      <c r="J439" s="1"/>
      <c r="K439" s="1" t="s">
        <v>2034</v>
      </c>
      <c r="L439" s="217" t="s">
        <v>2033</v>
      </c>
      <c r="M439" s="1"/>
      <c r="N439" s="65"/>
      <c r="O439" s="3"/>
      <c r="P439" s="3"/>
      <c r="Q439" s="3"/>
      <c r="R439" s="3"/>
      <c r="S439" s="100"/>
      <c r="T439" s="100"/>
      <c r="U439" s="100"/>
      <c r="V439" s="100"/>
      <c r="W439" s="54"/>
      <c r="X439" s="100"/>
      <c r="Y439" s="100"/>
      <c r="Z439" s="261">
        <v>140000</v>
      </c>
      <c r="AA439" s="54"/>
      <c r="AB439" s="241"/>
      <c r="AC439" s="54">
        <f t="shared" si="120"/>
        <v>140000</v>
      </c>
      <c r="AD439" s="35">
        <v>140000</v>
      </c>
      <c r="AE439" s="241">
        <f t="shared" si="117"/>
        <v>0</v>
      </c>
      <c r="AF439" s="254">
        <v>127049.43</v>
      </c>
      <c r="AG439" s="254">
        <f t="shared" si="118"/>
        <v>12950.570000000007</v>
      </c>
      <c r="AH439" s="208"/>
      <c r="AI439" s="208">
        <v>1</v>
      </c>
      <c r="AJ439" s="208"/>
      <c r="AK439" s="208"/>
      <c r="AL439" s="208">
        <f t="shared" si="119"/>
        <v>1</v>
      </c>
    </row>
    <row r="440" spans="5:38" ht="64.5" customHeight="1" x14ac:dyDescent="0.25">
      <c r="E440" s="223" t="s">
        <v>2049</v>
      </c>
      <c r="F440" s="1"/>
      <c r="G440" s="259" t="s">
        <v>2050</v>
      </c>
      <c r="H440" s="1"/>
      <c r="I440" s="4" t="s">
        <v>31</v>
      </c>
      <c r="J440" s="1"/>
      <c r="K440" s="1" t="s">
        <v>2051</v>
      </c>
      <c r="L440" s="217" t="s">
        <v>1834</v>
      </c>
      <c r="M440" s="1"/>
      <c r="N440" s="65"/>
      <c r="O440" s="3"/>
      <c r="P440" s="3"/>
      <c r="Q440" s="3"/>
      <c r="R440" s="3"/>
      <c r="S440" s="100"/>
      <c r="T440" s="100"/>
      <c r="U440" s="100"/>
      <c r="V440" s="100"/>
      <c r="W440" s="54"/>
      <c r="X440" s="100"/>
      <c r="Y440" s="100"/>
      <c r="Z440" s="261">
        <f>270000+185000</f>
        <v>455000</v>
      </c>
      <c r="AA440" s="54"/>
      <c r="AB440" s="241"/>
      <c r="AC440" s="54">
        <f t="shared" si="120"/>
        <v>455000</v>
      </c>
      <c r="AD440" s="35">
        <v>455000</v>
      </c>
      <c r="AE440" s="241">
        <f t="shared" si="117"/>
        <v>0</v>
      </c>
      <c r="AF440" s="254">
        <v>323075.62</v>
      </c>
      <c r="AG440" s="254">
        <f t="shared" si="118"/>
        <v>131924.38</v>
      </c>
      <c r="AH440" s="208"/>
      <c r="AI440" s="208">
        <v>1</v>
      </c>
      <c r="AK440" s="208"/>
      <c r="AL440" s="208">
        <f t="shared" si="119"/>
        <v>1</v>
      </c>
    </row>
    <row r="441" spans="5:38" ht="48.75" customHeight="1" x14ac:dyDescent="0.25">
      <c r="E441" s="223" t="s">
        <v>2044</v>
      </c>
      <c r="F441" s="1"/>
      <c r="G441" s="259" t="s">
        <v>2045</v>
      </c>
      <c r="H441" s="1"/>
      <c r="I441" s="4" t="s">
        <v>31</v>
      </c>
      <c r="J441" s="1"/>
      <c r="K441" s="1" t="s">
        <v>2046</v>
      </c>
      <c r="L441" s="217" t="s">
        <v>2047</v>
      </c>
      <c r="M441" s="1"/>
      <c r="N441" s="65"/>
      <c r="O441" s="3"/>
      <c r="P441" s="3"/>
      <c r="Q441" s="3"/>
      <c r="R441" s="3"/>
      <c r="S441" s="100"/>
      <c r="T441" s="100"/>
      <c r="U441" s="100"/>
      <c r="V441" s="100"/>
      <c r="W441" s="54"/>
      <c r="X441" s="100"/>
      <c r="Y441" s="100"/>
      <c r="Z441" s="261">
        <v>7000</v>
      </c>
      <c r="AA441" s="54"/>
      <c r="AB441" s="241"/>
      <c r="AC441" s="54">
        <f t="shared" si="120"/>
        <v>7000</v>
      </c>
      <c r="AD441" s="35">
        <v>7000</v>
      </c>
      <c r="AE441" s="241">
        <f t="shared" si="117"/>
        <v>0</v>
      </c>
      <c r="AF441" s="254">
        <v>0</v>
      </c>
      <c r="AG441" s="254">
        <f t="shared" si="118"/>
        <v>7000</v>
      </c>
      <c r="AH441" s="208"/>
      <c r="AI441" s="208">
        <v>1</v>
      </c>
      <c r="AK441" s="208"/>
      <c r="AL441" s="208">
        <f t="shared" si="119"/>
        <v>1</v>
      </c>
    </row>
    <row r="442" spans="5:38" ht="48.75" customHeight="1" x14ac:dyDescent="0.25">
      <c r="E442" s="223" t="s">
        <v>2040</v>
      </c>
      <c r="F442" s="1"/>
      <c r="G442" s="213" t="s">
        <v>2041</v>
      </c>
      <c r="H442" s="1"/>
      <c r="I442" s="4" t="s">
        <v>31</v>
      </c>
      <c r="J442" s="1"/>
      <c r="K442" s="1" t="s">
        <v>2042</v>
      </c>
      <c r="L442" s="211" t="s">
        <v>2043</v>
      </c>
      <c r="M442" s="1"/>
      <c r="N442" s="65"/>
      <c r="O442" s="3"/>
      <c r="P442" s="3"/>
      <c r="Q442" s="3"/>
      <c r="R442" s="3"/>
      <c r="S442" s="100"/>
      <c r="T442" s="100"/>
      <c r="U442" s="100"/>
      <c r="V442" s="100"/>
      <c r="W442" s="54"/>
      <c r="X442" s="100"/>
      <c r="Y442" s="100"/>
      <c r="Z442" s="261">
        <v>350000</v>
      </c>
      <c r="AA442" s="54"/>
      <c r="AB442" s="241"/>
      <c r="AC442" s="54">
        <f t="shared" si="120"/>
        <v>350000</v>
      </c>
      <c r="AD442" s="35">
        <v>322609</v>
      </c>
      <c r="AE442" s="241">
        <f t="shared" si="117"/>
        <v>27391</v>
      </c>
      <c r="AF442" s="254">
        <v>285000</v>
      </c>
      <c r="AG442" s="254">
        <f t="shared" si="118"/>
        <v>37609</v>
      </c>
      <c r="AH442" s="208"/>
      <c r="AI442" s="208">
        <v>1</v>
      </c>
      <c r="AJ442" s="208"/>
      <c r="AK442" s="208"/>
      <c r="AL442" s="208">
        <f t="shared" si="119"/>
        <v>1</v>
      </c>
    </row>
    <row r="443" spans="5:38" ht="48.75" customHeight="1" x14ac:dyDescent="0.25">
      <c r="E443" s="223" t="s">
        <v>2059</v>
      </c>
      <c r="F443" s="1"/>
      <c r="G443" s="213" t="s">
        <v>2060</v>
      </c>
      <c r="H443" s="1"/>
      <c r="I443" s="4" t="s">
        <v>31</v>
      </c>
      <c r="J443" s="1"/>
      <c r="K443" s="1" t="s">
        <v>2061</v>
      </c>
      <c r="L443" s="211" t="s">
        <v>2062</v>
      </c>
      <c r="M443" s="1"/>
      <c r="N443" s="65"/>
      <c r="O443" s="3"/>
      <c r="P443" s="3"/>
      <c r="Q443" s="3"/>
      <c r="R443" s="3"/>
      <c r="S443" s="100"/>
      <c r="T443" s="100"/>
      <c r="U443" s="100"/>
      <c r="V443" s="100"/>
      <c r="W443" s="54"/>
      <c r="X443" s="100"/>
      <c r="Y443" s="100"/>
      <c r="Z443" s="261">
        <v>160000</v>
      </c>
      <c r="AA443" s="54"/>
      <c r="AB443" s="241"/>
      <c r="AC443" s="54">
        <f t="shared" si="120"/>
        <v>160000</v>
      </c>
      <c r="AD443" s="35">
        <v>125000</v>
      </c>
      <c r="AE443" s="241">
        <f t="shared" si="117"/>
        <v>35000</v>
      </c>
      <c r="AF443" s="254">
        <v>0</v>
      </c>
      <c r="AG443" s="254">
        <f t="shared" si="118"/>
        <v>125000</v>
      </c>
      <c r="AH443" s="208">
        <v>1</v>
      </c>
      <c r="AI443" s="208"/>
      <c r="AJ443" s="208"/>
      <c r="AK443" s="208"/>
      <c r="AL443" s="208">
        <f t="shared" si="119"/>
        <v>1</v>
      </c>
    </row>
    <row r="444" spans="5:38" ht="56.25" customHeight="1" x14ac:dyDescent="0.25">
      <c r="E444" s="223" t="s">
        <v>2063</v>
      </c>
      <c r="F444" s="1"/>
      <c r="G444" s="213" t="s">
        <v>2069</v>
      </c>
      <c r="H444" s="1"/>
      <c r="I444" s="4" t="s">
        <v>31</v>
      </c>
      <c r="J444" s="1"/>
      <c r="K444" s="1" t="s">
        <v>2067</v>
      </c>
      <c r="L444" s="211" t="s">
        <v>2068</v>
      </c>
      <c r="M444" s="1"/>
      <c r="N444" s="65"/>
      <c r="O444" s="3"/>
      <c r="P444" s="3"/>
      <c r="Q444" s="3"/>
      <c r="R444" s="3"/>
      <c r="S444" s="100"/>
      <c r="T444" s="100"/>
      <c r="U444" s="100"/>
      <c r="V444" s="100"/>
      <c r="W444" s="54"/>
      <c r="X444" s="100"/>
      <c r="Y444" s="100"/>
      <c r="Z444" s="261">
        <v>10000</v>
      </c>
      <c r="AA444" s="54"/>
      <c r="AB444" s="241"/>
      <c r="AC444" s="54">
        <f t="shared" ref="AC444:AC463" si="121">SUM(Z444:AB444)</f>
        <v>10000</v>
      </c>
      <c r="AD444" s="35">
        <v>10000</v>
      </c>
      <c r="AE444" s="241">
        <f t="shared" si="117"/>
        <v>0</v>
      </c>
      <c r="AF444" s="254">
        <v>1700</v>
      </c>
      <c r="AG444" s="254">
        <f t="shared" si="118"/>
        <v>8300</v>
      </c>
      <c r="AH444" s="208"/>
      <c r="AI444" s="208">
        <v>1</v>
      </c>
      <c r="AJ444" s="208"/>
      <c r="AK444" s="208"/>
      <c r="AL444" s="208">
        <f t="shared" si="119"/>
        <v>1</v>
      </c>
    </row>
    <row r="445" spans="5:38" ht="48.75" customHeight="1" x14ac:dyDescent="0.25">
      <c r="E445" s="223" t="s">
        <v>2052</v>
      </c>
      <c r="F445" s="1"/>
      <c r="G445" s="213" t="s">
        <v>2053</v>
      </c>
      <c r="H445" s="1"/>
      <c r="I445" s="4" t="s">
        <v>31</v>
      </c>
      <c r="J445" s="1"/>
      <c r="K445" s="1" t="s">
        <v>2054</v>
      </c>
      <c r="L445" s="211" t="s">
        <v>2055</v>
      </c>
      <c r="M445" s="1"/>
      <c r="N445" s="65"/>
      <c r="O445" s="3"/>
      <c r="P445" s="3"/>
      <c r="Q445" s="3"/>
      <c r="R445" s="3"/>
      <c r="S445" s="100"/>
      <c r="T445" s="100"/>
      <c r="U445" s="100"/>
      <c r="V445" s="100"/>
      <c r="W445" s="54"/>
      <c r="X445" s="100"/>
      <c r="Y445" s="100"/>
      <c r="Z445" s="261">
        <v>7000</v>
      </c>
      <c r="AA445" s="54"/>
      <c r="AB445" s="241"/>
      <c r="AC445" s="54">
        <f t="shared" si="121"/>
        <v>7000</v>
      </c>
      <c r="AD445" s="35">
        <v>7000</v>
      </c>
      <c r="AE445" s="241">
        <f t="shared" si="117"/>
        <v>0</v>
      </c>
      <c r="AF445" s="254">
        <v>0</v>
      </c>
      <c r="AG445" s="254">
        <f t="shared" si="118"/>
        <v>7000</v>
      </c>
      <c r="AH445" s="208">
        <v>1</v>
      </c>
      <c r="AI445" s="208"/>
      <c r="AJ445" s="208"/>
      <c r="AK445" s="208"/>
      <c r="AL445" s="208">
        <f t="shared" si="119"/>
        <v>1</v>
      </c>
    </row>
    <row r="446" spans="5:38" ht="64.5" customHeight="1" x14ac:dyDescent="0.25">
      <c r="E446" s="223" t="s">
        <v>2064</v>
      </c>
      <c r="F446" s="1"/>
      <c r="G446" s="213" t="s">
        <v>2071</v>
      </c>
      <c r="H446" s="1"/>
      <c r="I446" s="4" t="s">
        <v>31</v>
      </c>
      <c r="J446" s="1"/>
      <c r="K446" s="1" t="s">
        <v>2061</v>
      </c>
      <c r="L446" s="211" t="s">
        <v>2070</v>
      </c>
      <c r="M446" s="1"/>
      <c r="N446" s="65"/>
      <c r="O446" s="3"/>
      <c r="P446" s="3"/>
      <c r="Q446" s="3"/>
      <c r="R446" s="3"/>
      <c r="S446" s="100"/>
      <c r="T446" s="100"/>
      <c r="U446" s="100"/>
      <c r="V446" s="100"/>
      <c r="W446" s="54"/>
      <c r="X446" s="100"/>
      <c r="Y446" s="100"/>
      <c r="Z446" s="261">
        <v>60000</v>
      </c>
      <c r="AA446" s="54"/>
      <c r="AB446" s="241"/>
      <c r="AC446" s="54">
        <f t="shared" si="121"/>
        <v>60000</v>
      </c>
      <c r="AD446" s="35">
        <v>60000</v>
      </c>
      <c r="AE446" s="241">
        <f t="shared" si="117"/>
        <v>0</v>
      </c>
      <c r="AF446" s="254">
        <v>58334.66</v>
      </c>
      <c r="AG446" s="254">
        <f t="shared" si="118"/>
        <v>1665.3399999999965</v>
      </c>
      <c r="AI446" s="208">
        <v>1</v>
      </c>
      <c r="AJ446" s="208"/>
      <c r="AK446" s="208"/>
      <c r="AL446" s="208">
        <f>SUM(AI446:AK446)</f>
        <v>1</v>
      </c>
    </row>
    <row r="447" spans="5:38" ht="54.75" customHeight="1" x14ac:dyDescent="0.25">
      <c r="E447" s="223" t="s">
        <v>2065</v>
      </c>
      <c r="F447" s="1"/>
      <c r="G447" s="213" t="s">
        <v>2072</v>
      </c>
      <c r="H447" s="1"/>
      <c r="I447" s="4" t="s">
        <v>31</v>
      </c>
      <c r="J447" s="1"/>
      <c r="K447" s="1" t="s">
        <v>2073</v>
      </c>
      <c r="L447" s="211" t="s">
        <v>2074</v>
      </c>
      <c r="M447" s="1"/>
      <c r="N447" s="65"/>
      <c r="O447" s="3"/>
      <c r="P447" s="3"/>
      <c r="Q447" s="3"/>
      <c r="R447" s="3"/>
      <c r="S447" s="100"/>
      <c r="T447" s="100"/>
      <c r="U447" s="100"/>
      <c r="V447" s="100"/>
      <c r="W447" s="54"/>
      <c r="X447" s="100"/>
      <c r="Y447" s="100"/>
      <c r="Z447" s="261">
        <f>650000+27000</f>
        <v>677000</v>
      </c>
      <c r="AA447" s="54"/>
      <c r="AB447" s="241"/>
      <c r="AC447" s="54">
        <f t="shared" si="121"/>
        <v>677000</v>
      </c>
      <c r="AD447" s="35">
        <v>676255.72</v>
      </c>
      <c r="AE447" s="241">
        <f t="shared" si="117"/>
        <v>744.28000000002794</v>
      </c>
      <c r="AF447" s="254">
        <v>676255.72</v>
      </c>
      <c r="AG447" s="254">
        <f t="shared" si="118"/>
        <v>0</v>
      </c>
      <c r="AH447" s="208"/>
      <c r="AI447" s="208">
        <v>1</v>
      </c>
      <c r="AK447" s="208"/>
      <c r="AL447" s="208">
        <f t="shared" si="119"/>
        <v>1</v>
      </c>
    </row>
    <row r="448" spans="5:38" ht="48.75" customHeight="1" x14ac:dyDescent="0.25">
      <c r="E448" s="223" t="s">
        <v>2066</v>
      </c>
      <c r="F448" s="1"/>
      <c r="G448" s="213" t="s">
        <v>2075</v>
      </c>
      <c r="H448" s="1"/>
      <c r="I448" s="4" t="s">
        <v>31</v>
      </c>
      <c r="J448" s="1"/>
      <c r="K448" s="1" t="s">
        <v>2076</v>
      </c>
      <c r="L448" s="211" t="s">
        <v>2077</v>
      </c>
      <c r="M448" s="1"/>
      <c r="N448" s="65"/>
      <c r="O448" s="3"/>
      <c r="P448" s="3"/>
      <c r="Q448" s="3"/>
      <c r="R448" s="3"/>
      <c r="S448" s="100"/>
      <c r="T448" s="100"/>
      <c r="U448" s="100"/>
      <c r="V448" s="100"/>
      <c r="W448" s="54"/>
      <c r="X448" s="100"/>
      <c r="Y448" s="100"/>
      <c r="Z448" s="261">
        <v>5000</v>
      </c>
      <c r="AA448" s="54"/>
      <c r="AB448" s="241"/>
      <c r="AC448" s="54">
        <f t="shared" si="121"/>
        <v>5000</v>
      </c>
      <c r="AD448" s="35">
        <v>5000</v>
      </c>
      <c r="AE448" s="241">
        <f t="shared" si="117"/>
        <v>0</v>
      </c>
      <c r="AF448" s="254">
        <v>1362.36</v>
      </c>
      <c r="AG448" s="254">
        <f t="shared" si="118"/>
        <v>3637.6400000000003</v>
      </c>
      <c r="AH448" s="208"/>
      <c r="AI448" s="208">
        <v>1</v>
      </c>
      <c r="AJ448" s="208"/>
      <c r="AK448" s="208"/>
      <c r="AL448" s="208">
        <f t="shared" si="119"/>
        <v>1</v>
      </c>
    </row>
    <row r="449" spans="1:38" ht="48.75" customHeight="1" x14ac:dyDescent="0.25">
      <c r="E449" s="223" t="s">
        <v>2083</v>
      </c>
      <c r="F449" s="1"/>
      <c r="G449" s="318" t="s">
        <v>2085</v>
      </c>
      <c r="H449" s="1"/>
      <c r="I449" s="4" t="s">
        <v>31</v>
      </c>
      <c r="J449" s="1"/>
      <c r="K449" s="1" t="s">
        <v>2084</v>
      </c>
      <c r="L449" s="316" t="s">
        <v>2006</v>
      </c>
      <c r="M449" s="1"/>
      <c r="N449" s="65"/>
      <c r="O449" s="3"/>
      <c r="P449" s="3"/>
      <c r="Q449" s="3"/>
      <c r="R449" s="3"/>
      <c r="S449" s="100"/>
      <c r="T449" s="100"/>
      <c r="U449" s="100"/>
      <c r="V449" s="100"/>
      <c r="W449" s="54"/>
      <c r="X449" s="100"/>
      <c r="Y449" s="100"/>
      <c r="Z449" s="317">
        <v>150000</v>
      </c>
      <c r="AA449" s="54"/>
      <c r="AB449" s="241"/>
      <c r="AC449" s="54">
        <f t="shared" si="121"/>
        <v>150000</v>
      </c>
      <c r="AD449" s="35">
        <v>150000</v>
      </c>
      <c r="AE449" s="241">
        <f t="shared" si="117"/>
        <v>0</v>
      </c>
      <c r="AF449" s="254">
        <v>90881.739999999991</v>
      </c>
      <c r="AG449" s="254">
        <f t="shared" si="118"/>
        <v>59118.260000000009</v>
      </c>
      <c r="AH449" s="208"/>
      <c r="AI449" s="208">
        <v>1</v>
      </c>
      <c r="AJ449" s="208"/>
      <c r="AK449" s="208"/>
      <c r="AL449" s="208">
        <f t="shared" si="119"/>
        <v>1</v>
      </c>
    </row>
    <row r="450" spans="1:38" ht="57.75" customHeight="1" x14ac:dyDescent="0.25">
      <c r="E450" s="223" t="s">
        <v>2111</v>
      </c>
      <c r="F450" s="1"/>
      <c r="G450" s="318" t="s">
        <v>2113</v>
      </c>
      <c r="H450" s="1"/>
      <c r="I450" s="4" t="s">
        <v>31</v>
      </c>
      <c r="J450" s="1"/>
      <c r="K450" s="1"/>
      <c r="L450" s="316" t="s">
        <v>2112</v>
      </c>
      <c r="M450" s="1"/>
      <c r="N450" s="65"/>
      <c r="O450" s="3"/>
      <c r="P450" s="3"/>
      <c r="Q450" s="3"/>
      <c r="R450" s="3"/>
      <c r="S450" s="100"/>
      <c r="T450" s="100"/>
      <c r="U450" s="100"/>
      <c r="V450" s="100"/>
      <c r="W450" s="54"/>
      <c r="X450" s="100"/>
      <c r="Y450" s="100"/>
      <c r="Z450" s="317">
        <v>27000</v>
      </c>
      <c r="AA450" s="54"/>
      <c r="AB450" s="241"/>
      <c r="AC450" s="54">
        <f t="shared" si="121"/>
        <v>27000</v>
      </c>
      <c r="AD450" s="35">
        <v>27000</v>
      </c>
      <c r="AE450" s="241">
        <f t="shared" si="117"/>
        <v>0</v>
      </c>
      <c r="AF450" s="254">
        <v>0</v>
      </c>
      <c r="AG450" s="254">
        <f t="shared" si="118"/>
        <v>27000</v>
      </c>
      <c r="AH450" s="208"/>
      <c r="AI450" s="208"/>
      <c r="AJ450" s="208"/>
      <c r="AK450" s="208"/>
      <c r="AL450" s="208"/>
    </row>
    <row r="451" spans="1:38" ht="48.75" customHeight="1" x14ac:dyDescent="0.25">
      <c r="E451" s="223" t="s">
        <v>2087</v>
      </c>
      <c r="F451" s="1"/>
      <c r="G451" s="316" t="s">
        <v>2094</v>
      </c>
      <c r="H451" s="1"/>
      <c r="I451" s="4" t="s">
        <v>31</v>
      </c>
      <c r="J451" s="1"/>
      <c r="K451" s="1" t="s">
        <v>2093</v>
      </c>
      <c r="L451" s="183" t="s">
        <v>2090</v>
      </c>
      <c r="M451" s="1"/>
      <c r="N451" s="65"/>
      <c r="O451" s="3"/>
      <c r="P451" s="3"/>
      <c r="Q451" s="3"/>
      <c r="R451" s="3"/>
      <c r="S451" s="100"/>
      <c r="T451" s="100"/>
      <c r="U451" s="100"/>
      <c r="V451" s="100"/>
      <c r="W451" s="54"/>
      <c r="X451" s="100"/>
      <c r="Y451" s="100"/>
      <c r="Z451" s="317">
        <v>65000</v>
      </c>
      <c r="AA451" s="54"/>
      <c r="AB451" s="241"/>
      <c r="AC451" s="54">
        <f t="shared" si="121"/>
        <v>65000</v>
      </c>
      <c r="AD451" s="35">
        <v>65000</v>
      </c>
      <c r="AE451" s="241">
        <f t="shared" si="117"/>
        <v>0</v>
      </c>
      <c r="AF451" s="254">
        <v>0</v>
      </c>
      <c r="AG451" s="254">
        <f t="shared" si="118"/>
        <v>65000</v>
      </c>
      <c r="AH451" s="208">
        <v>1</v>
      </c>
      <c r="AI451" s="208"/>
      <c r="AJ451" s="208"/>
      <c r="AK451" s="208"/>
      <c r="AL451" s="208">
        <f t="shared" si="119"/>
        <v>1</v>
      </c>
    </row>
    <row r="452" spans="1:38" ht="48.75" customHeight="1" x14ac:dyDescent="0.25">
      <c r="E452" s="223" t="s">
        <v>2128</v>
      </c>
      <c r="F452" s="1"/>
      <c r="G452" s="316" t="s">
        <v>2130</v>
      </c>
      <c r="H452" s="1"/>
      <c r="I452" s="4" t="s">
        <v>31</v>
      </c>
      <c r="J452" s="1"/>
      <c r="K452" s="1" t="s">
        <v>2129</v>
      </c>
      <c r="L452" s="183"/>
      <c r="M452" s="1"/>
      <c r="N452" s="65"/>
      <c r="O452" s="3"/>
      <c r="P452" s="3"/>
      <c r="Q452" s="3"/>
      <c r="R452" s="3"/>
      <c r="S452" s="100"/>
      <c r="T452" s="100"/>
      <c r="U452" s="100"/>
      <c r="V452" s="100"/>
      <c r="W452" s="54"/>
      <c r="X452" s="100"/>
      <c r="Y452" s="100"/>
      <c r="Z452" s="317">
        <v>58800</v>
      </c>
      <c r="AA452" s="54"/>
      <c r="AB452" s="241"/>
      <c r="AC452" s="54">
        <f t="shared" si="121"/>
        <v>58800</v>
      </c>
      <c r="AD452" s="35">
        <v>58800</v>
      </c>
      <c r="AE452" s="241">
        <f t="shared" si="117"/>
        <v>0</v>
      </c>
      <c r="AF452" s="254"/>
      <c r="AG452" s="254">
        <f t="shared" si="118"/>
        <v>58800</v>
      </c>
      <c r="AH452" s="208"/>
      <c r="AI452" s="208"/>
      <c r="AJ452" s="208"/>
      <c r="AK452" s="208"/>
      <c r="AL452" s="208"/>
    </row>
    <row r="453" spans="1:38" ht="48.75" customHeight="1" x14ac:dyDescent="0.25">
      <c r="E453" s="223" t="s">
        <v>2088</v>
      </c>
      <c r="F453" s="1"/>
      <c r="G453" s="316" t="s">
        <v>2096</v>
      </c>
      <c r="H453" s="1"/>
      <c r="I453" s="4" t="s">
        <v>31</v>
      </c>
      <c r="J453" s="1"/>
      <c r="K453" s="1" t="s">
        <v>2095</v>
      </c>
      <c r="L453" s="183" t="s">
        <v>2091</v>
      </c>
      <c r="M453" s="1"/>
      <c r="N453" s="65"/>
      <c r="O453" s="3"/>
      <c r="P453" s="3"/>
      <c r="Q453" s="3"/>
      <c r="R453" s="3"/>
      <c r="S453" s="100"/>
      <c r="T453" s="100"/>
      <c r="U453" s="100"/>
      <c r="V453" s="100"/>
      <c r="W453" s="54"/>
      <c r="X453" s="100"/>
      <c r="Y453" s="100"/>
      <c r="Z453" s="317">
        <v>35000</v>
      </c>
      <c r="AA453" s="54"/>
      <c r="AB453" s="241"/>
      <c r="AC453" s="54">
        <f t="shared" si="121"/>
        <v>35000</v>
      </c>
      <c r="AD453" s="35">
        <v>30000</v>
      </c>
      <c r="AE453" s="241">
        <f t="shared" si="117"/>
        <v>5000</v>
      </c>
      <c r="AF453" s="254">
        <v>0</v>
      </c>
      <c r="AG453" s="254">
        <f t="shared" si="118"/>
        <v>30000</v>
      </c>
      <c r="AH453" s="208">
        <v>1</v>
      </c>
      <c r="AI453" s="208"/>
      <c r="AJ453" s="208"/>
      <c r="AK453" s="208"/>
      <c r="AL453" s="208">
        <f t="shared" si="119"/>
        <v>1</v>
      </c>
    </row>
    <row r="454" spans="1:38" ht="48.75" customHeight="1" x14ac:dyDescent="0.25">
      <c r="E454" s="223" t="s">
        <v>2114</v>
      </c>
      <c r="F454" s="1"/>
      <c r="G454" s="318" t="s">
        <v>2117</v>
      </c>
      <c r="H454" s="1"/>
      <c r="I454" s="4" t="s">
        <v>31</v>
      </c>
      <c r="J454" s="1"/>
      <c r="K454" s="1" t="s">
        <v>2119</v>
      </c>
      <c r="L454" s="316" t="s">
        <v>2006</v>
      </c>
      <c r="M454" s="1"/>
      <c r="N454" s="65"/>
      <c r="O454" s="3"/>
      <c r="P454" s="3"/>
      <c r="Q454" s="3"/>
      <c r="R454" s="3"/>
      <c r="S454" s="100"/>
      <c r="T454" s="100"/>
      <c r="U454" s="100"/>
      <c r="V454" s="100"/>
      <c r="W454" s="54"/>
      <c r="X454" s="100"/>
      <c r="Y454" s="100"/>
      <c r="Z454" s="317">
        <v>10000</v>
      </c>
      <c r="AA454" s="54"/>
      <c r="AB454" s="241"/>
      <c r="AC454" s="54">
        <f t="shared" si="121"/>
        <v>10000</v>
      </c>
      <c r="AD454" s="35">
        <v>10000</v>
      </c>
      <c r="AE454" s="241">
        <f t="shared" si="117"/>
        <v>0</v>
      </c>
      <c r="AF454" s="254">
        <v>0</v>
      </c>
      <c r="AG454" s="254">
        <f t="shared" si="118"/>
        <v>10000</v>
      </c>
      <c r="AH454" s="208"/>
      <c r="AI454" s="208"/>
      <c r="AJ454" s="208"/>
      <c r="AK454" s="208"/>
      <c r="AL454" s="208"/>
    </row>
    <row r="455" spans="1:38" ht="48.75" customHeight="1" x14ac:dyDescent="0.25">
      <c r="E455" s="223" t="s">
        <v>2115</v>
      </c>
      <c r="F455" s="1"/>
      <c r="G455" s="324" t="s">
        <v>2118</v>
      </c>
      <c r="H455" s="1"/>
      <c r="I455" s="4" t="s">
        <v>31</v>
      </c>
      <c r="J455" s="1"/>
      <c r="K455" s="1"/>
      <c r="L455" s="316" t="s">
        <v>2116</v>
      </c>
      <c r="M455" s="1"/>
      <c r="N455" s="65"/>
      <c r="O455" s="3"/>
      <c r="P455" s="3"/>
      <c r="Q455" s="3"/>
      <c r="R455" s="3"/>
      <c r="S455" s="100"/>
      <c r="T455" s="100"/>
      <c r="U455" s="100"/>
      <c r="V455" s="100"/>
      <c r="W455" s="54"/>
      <c r="X455" s="100"/>
      <c r="Y455" s="100"/>
      <c r="Z455" s="317">
        <v>97727.25</v>
      </c>
      <c r="AA455" s="54"/>
      <c r="AB455" s="241"/>
      <c r="AC455" s="54">
        <f t="shared" si="121"/>
        <v>97727.25</v>
      </c>
      <c r="AD455" s="35">
        <v>97727.25</v>
      </c>
      <c r="AE455" s="241">
        <f t="shared" si="117"/>
        <v>0</v>
      </c>
      <c r="AF455" s="254">
        <v>0</v>
      </c>
      <c r="AG455" s="254">
        <f t="shared" si="118"/>
        <v>97727.25</v>
      </c>
      <c r="AH455" s="208"/>
      <c r="AI455" s="208"/>
      <c r="AJ455" s="208"/>
      <c r="AK455" s="208"/>
      <c r="AL455" s="208"/>
    </row>
    <row r="456" spans="1:38" ht="48.75" customHeight="1" x14ac:dyDescent="0.25">
      <c r="E456" s="223" t="s">
        <v>2124</v>
      </c>
      <c r="F456" s="1"/>
      <c r="G456" s="318" t="s">
        <v>2127</v>
      </c>
      <c r="H456" s="1"/>
      <c r="I456" s="4" t="s">
        <v>31</v>
      </c>
      <c r="J456" s="1"/>
      <c r="K456" s="1"/>
      <c r="L456" s="316" t="s">
        <v>2126</v>
      </c>
      <c r="M456" s="1"/>
      <c r="N456" s="65"/>
      <c r="O456" s="3"/>
      <c r="P456" s="3"/>
      <c r="Q456" s="3"/>
      <c r="R456" s="3"/>
      <c r="S456" s="100"/>
      <c r="T456" s="100"/>
      <c r="U456" s="100"/>
      <c r="V456" s="100"/>
      <c r="W456" s="54"/>
      <c r="X456" s="100"/>
      <c r="Y456" s="100"/>
      <c r="Z456" s="317">
        <v>450000</v>
      </c>
      <c r="AA456" s="54"/>
      <c r="AB456" s="241"/>
      <c r="AC456" s="54">
        <f t="shared" si="121"/>
        <v>450000</v>
      </c>
      <c r="AD456" s="35">
        <v>450000</v>
      </c>
      <c r="AE456" s="241">
        <f t="shared" si="117"/>
        <v>0</v>
      </c>
      <c r="AF456" s="254">
        <v>30000</v>
      </c>
      <c r="AG456" s="254">
        <f t="shared" si="118"/>
        <v>420000</v>
      </c>
      <c r="AH456" s="208"/>
      <c r="AI456" s="208"/>
      <c r="AJ456" s="208"/>
      <c r="AK456" s="208"/>
      <c r="AL456" s="208"/>
    </row>
    <row r="457" spans="1:38" ht="48.75" customHeight="1" x14ac:dyDescent="0.25">
      <c r="E457" s="223" t="s">
        <v>2103</v>
      </c>
      <c r="F457" s="1"/>
      <c r="G457" s="318" t="s">
        <v>2110</v>
      </c>
      <c r="H457" s="1"/>
      <c r="I457" s="4" t="s">
        <v>31</v>
      </c>
      <c r="J457" s="1"/>
      <c r="K457" s="1" t="s">
        <v>2109</v>
      </c>
      <c r="L457" s="316" t="s">
        <v>2105</v>
      </c>
      <c r="M457" s="1"/>
      <c r="N457" s="65"/>
      <c r="O457" s="3"/>
      <c r="P457" s="3"/>
      <c r="Q457" s="3"/>
      <c r="R457" s="3"/>
      <c r="S457" s="100"/>
      <c r="T457" s="100"/>
      <c r="U457" s="100"/>
      <c r="V457" s="100"/>
      <c r="W457" s="54"/>
      <c r="X457" s="100"/>
      <c r="Y457" s="100"/>
      <c r="Z457" s="317">
        <v>25000</v>
      </c>
      <c r="AA457" s="54"/>
      <c r="AB457" s="241"/>
      <c r="AC457" s="54">
        <f t="shared" si="121"/>
        <v>25000</v>
      </c>
      <c r="AD457" s="35">
        <v>25000</v>
      </c>
      <c r="AE457" s="241">
        <f t="shared" si="117"/>
        <v>0</v>
      </c>
      <c r="AF457" s="254">
        <v>0</v>
      </c>
      <c r="AG457" s="254">
        <f t="shared" si="118"/>
        <v>25000</v>
      </c>
      <c r="AH457" s="208">
        <v>1</v>
      </c>
      <c r="AI457" s="208"/>
      <c r="AJ457" s="208"/>
      <c r="AK457" s="208"/>
      <c r="AL457" s="208">
        <f t="shared" si="119"/>
        <v>1</v>
      </c>
    </row>
    <row r="458" spans="1:38" ht="48.75" customHeight="1" x14ac:dyDescent="0.25">
      <c r="E458" s="223" t="s">
        <v>2089</v>
      </c>
      <c r="F458" s="1"/>
      <c r="G458" s="316" t="s">
        <v>2098</v>
      </c>
      <c r="H458" s="1"/>
      <c r="I458" s="4" t="s">
        <v>31</v>
      </c>
      <c r="J458" s="1"/>
      <c r="K458" s="1" t="s">
        <v>2097</v>
      </c>
      <c r="L458" s="183" t="s">
        <v>2092</v>
      </c>
      <c r="M458" s="1"/>
      <c r="N458" s="65"/>
      <c r="O458" s="3"/>
      <c r="P458" s="3"/>
      <c r="Q458" s="3"/>
      <c r="R458" s="3"/>
      <c r="S458" s="100"/>
      <c r="T458" s="100"/>
      <c r="U458" s="100"/>
      <c r="V458" s="100"/>
      <c r="W458" s="54"/>
      <c r="X458" s="100"/>
      <c r="Y458" s="100"/>
      <c r="Z458" s="317">
        <v>40000</v>
      </c>
      <c r="AA458" s="54"/>
      <c r="AB458" s="241"/>
      <c r="AC458" s="54">
        <f t="shared" si="121"/>
        <v>40000</v>
      </c>
      <c r="AD458" s="35">
        <v>40000</v>
      </c>
      <c r="AE458" s="241">
        <f t="shared" si="117"/>
        <v>0</v>
      </c>
      <c r="AF458" s="254">
        <v>40000</v>
      </c>
      <c r="AG458" s="254">
        <f t="shared" si="118"/>
        <v>0</v>
      </c>
      <c r="AH458" s="208">
        <v>1</v>
      </c>
      <c r="AI458" s="208"/>
      <c r="AJ458" s="208"/>
      <c r="AK458" s="208"/>
      <c r="AL458" s="208">
        <f t="shared" si="119"/>
        <v>1</v>
      </c>
    </row>
    <row r="459" spans="1:38" ht="48.75" customHeight="1" x14ac:dyDescent="0.25">
      <c r="E459" s="223" t="s">
        <v>2104</v>
      </c>
      <c r="F459" s="1"/>
      <c r="G459" s="318" t="s">
        <v>2108</v>
      </c>
      <c r="H459" s="1"/>
      <c r="I459" s="4" t="s">
        <v>31</v>
      </c>
      <c r="J459" s="1"/>
      <c r="K459" s="1" t="s">
        <v>2107</v>
      </c>
      <c r="L459" s="316" t="s">
        <v>2106</v>
      </c>
      <c r="M459" s="1"/>
      <c r="N459" s="65"/>
      <c r="O459" s="3"/>
      <c r="P459" s="3"/>
      <c r="Q459" s="3"/>
      <c r="R459" s="3"/>
      <c r="S459" s="100"/>
      <c r="T459" s="100"/>
      <c r="U459" s="100"/>
      <c r="V459" s="100"/>
      <c r="W459" s="54"/>
      <c r="X459" s="100"/>
      <c r="Y459" s="100"/>
      <c r="Z459" s="317">
        <v>28000</v>
      </c>
      <c r="AA459" s="54"/>
      <c r="AB459" s="241"/>
      <c r="AC459" s="54">
        <f t="shared" si="121"/>
        <v>28000</v>
      </c>
      <c r="AD459" s="35">
        <v>28000</v>
      </c>
      <c r="AE459" s="241">
        <f t="shared" ref="AE459:AE521" si="122">+AC459-AD459</f>
        <v>0</v>
      </c>
      <c r="AF459" s="254">
        <v>0</v>
      </c>
      <c r="AG459" s="254">
        <f t="shared" ref="AG459:AG521" si="123">+AD459-AF459</f>
        <v>28000</v>
      </c>
      <c r="AH459" s="208">
        <v>1</v>
      </c>
      <c r="AI459" s="208"/>
      <c r="AJ459" s="208"/>
      <c r="AK459" s="208"/>
      <c r="AL459" s="208">
        <f t="shared" si="119"/>
        <v>1</v>
      </c>
    </row>
    <row r="460" spans="1:38" ht="48.75" customHeight="1" x14ac:dyDescent="0.25">
      <c r="E460" s="223" t="s">
        <v>2120</v>
      </c>
      <c r="F460" s="1"/>
      <c r="G460" s="318" t="s">
        <v>2123</v>
      </c>
      <c r="H460" s="1"/>
      <c r="I460" s="4" t="s">
        <v>31</v>
      </c>
      <c r="J460" s="1"/>
      <c r="K460" s="1" t="s">
        <v>2122</v>
      </c>
      <c r="L460" s="316" t="s">
        <v>2121</v>
      </c>
      <c r="M460" s="1"/>
      <c r="N460" s="65"/>
      <c r="O460" s="3"/>
      <c r="P460" s="3"/>
      <c r="Q460" s="3"/>
      <c r="R460" s="3"/>
      <c r="S460" s="100"/>
      <c r="T460" s="100"/>
      <c r="U460" s="100"/>
      <c r="V460" s="100"/>
      <c r="W460" s="54"/>
      <c r="X460" s="100"/>
      <c r="Y460" s="100"/>
      <c r="Z460" s="317">
        <v>45000</v>
      </c>
      <c r="AA460" s="54"/>
      <c r="AB460" s="241"/>
      <c r="AC460" s="54">
        <f t="shared" si="121"/>
        <v>45000</v>
      </c>
      <c r="AD460" s="35">
        <v>45000</v>
      </c>
      <c r="AE460" s="241">
        <f t="shared" si="122"/>
        <v>0</v>
      </c>
      <c r="AF460" s="254">
        <v>0</v>
      </c>
      <c r="AG460" s="254">
        <f t="shared" si="123"/>
        <v>45000</v>
      </c>
      <c r="AH460" s="208"/>
      <c r="AI460" s="208"/>
      <c r="AJ460" s="208"/>
      <c r="AK460" s="208"/>
      <c r="AL460" s="208"/>
    </row>
    <row r="461" spans="1:38" ht="48.75" customHeight="1" x14ac:dyDescent="0.25">
      <c r="E461" s="223" t="s">
        <v>2131</v>
      </c>
      <c r="F461" s="1"/>
      <c r="G461" s="318" t="s">
        <v>2132</v>
      </c>
      <c r="H461" s="1"/>
      <c r="I461" s="4" t="s">
        <v>31</v>
      </c>
      <c r="J461" s="1"/>
      <c r="K461" s="1" t="s">
        <v>2133</v>
      </c>
      <c r="L461" s="316" t="s">
        <v>2134</v>
      </c>
      <c r="M461" s="1"/>
      <c r="N461" s="65"/>
      <c r="O461" s="3"/>
      <c r="P461" s="3"/>
      <c r="Q461" s="3"/>
      <c r="R461" s="3"/>
      <c r="S461" s="100"/>
      <c r="T461" s="100"/>
      <c r="U461" s="100"/>
      <c r="V461" s="100"/>
      <c r="W461" s="54"/>
      <c r="X461" s="100"/>
      <c r="Y461" s="100"/>
      <c r="Z461" s="317">
        <v>54000</v>
      </c>
      <c r="AA461" s="54"/>
      <c r="AB461" s="241"/>
      <c r="AC461" s="54">
        <f t="shared" si="121"/>
        <v>54000</v>
      </c>
      <c r="AD461" s="35">
        <v>54000</v>
      </c>
      <c r="AE461" s="241">
        <f t="shared" si="122"/>
        <v>0</v>
      </c>
      <c r="AF461" s="254"/>
      <c r="AG461" s="254">
        <f t="shared" si="123"/>
        <v>54000</v>
      </c>
      <c r="AH461" s="208"/>
      <c r="AI461" s="208"/>
      <c r="AJ461" s="208"/>
      <c r="AK461" s="208"/>
      <c r="AL461" s="208"/>
    </row>
    <row r="462" spans="1:38" s="16" customFormat="1" ht="15" customHeight="1" x14ac:dyDescent="0.25">
      <c r="B462" s="303"/>
      <c r="C462" s="303"/>
      <c r="D462" s="303"/>
      <c r="E462" s="266"/>
      <c r="F462" s="15"/>
      <c r="G462" s="259"/>
      <c r="H462" s="15"/>
      <c r="I462" s="5"/>
      <c r="J462" s="15"/>
      <c r="K462" s="15"/>
      <c r="L462" s="268"/>
      <c r="M462" s="15"/>
      <c r="N462" s="67"/>
      <c r="O462" s="7"/>
      <c r="P462" s="7"/>
      <c r="Q462" s="7"/>
      <c r="R462" s="7"/>
      <c r="S462" s="104"/>
      <c r="T462" s="104"/>
      <c r="U462" s="104"/>
      <c r="V462" s="104"/>
      <c r="W462" s="57"/>
      <c r="X462" s="104"/>
      <c r="Y462" s="104"/>
      <c r="Z462" s="107"/>
      <c r="AA462" s="57"/>
      <c r="AB462" s="256"/>
      <c r="AC462" s="54">
        <f t="shared" si="121"/>
        <v>0</v>
      </c>
      <c r="AD462" s="35">
        <v>0</v>
      </c>
      <c r="AE462" s="241">
        <f t="shared" si="122"/>
        <v>0</v>
      </c>
      <c r="AF462" s="272"/>
      <c r="AG462" s="254">
        <f t="shared" si="123"/>
        <v>0</v>
      </c>
      <c r="AH462" s="198"/>
      <c r="AI462" s="198"/>
      <c r="AJ462" s="198"/>
      <c r="AK462" s="198"/>
      <c r="AL462" s="208">
        <f t="shared" si="119"/>
        <v>0</v>
      </c>
    </row>
    <row r="463" spans="1:38" ht="50.1" customHeight="1" x14ac:dyDescent="0.25">
      <c r="A463" s="12">
        <v>1</v>
      </c>
      <c r="B463" s="3">
        <v>1</v>
      </c>
      <c r="C463" s="3">
        <v>1</v>
      </c>
      <c r="D463" s="3">
        <v>1</v>
      </c>
      <c r="E463" s="223" t="s">
        <v>1309</v>
      </c>
      <c r="F463" s="4" t="s">
        <v>103</v>
      </c>
      <c r="G463" s="68" t="s">
        <v>1971</v>
      </c>
      <c r="H463" s="108" t="s">
        <v>965</v>
      </c>
      <c r="I463" s="4" t="s">
        <v>31</v>
      </c>
      <c r="J463" s="4" t="s">
        <v>228</v>
      </c>
      <c r="K463" s="9" t="s">
        <v>153</v>
      </c>
      <c r="L463" s="68" t="s">
        <v>2058</v>
      </c>
      <c r="M463" s="4" t="s">
        <v>52</v>
      </c>
      <c r="N463" s="68" t="s">
        <v>54</v>
      </c>
      <c r="O463" s="2">
        <v>10000</v>
      </c>
      <c r="P463" s="3">
        <v>16</v>
      </c>
      <c r="Q463" s="3" t="s">
        <v>97</v>
      </c>
      <c r="R463" s="3" t="s">
        <v>97</v>
      </c>
      <c r="S463" s="100">
        <v>3000000</v>
      </c>
      <c r="T463" s="100">
        <v>3000000</v>
      </c>
      <c r="U463" s="100">
        <v>3000000</v>
      </c>
      <c r="V463" s="100">
        <v>3000000</v>
      </c>
      <c r="W463" s="54">
        <v>3000000</v>
      </c>
      <c r="X463" s="100"/>
      <c r="Y463" s="100">
        <f>SUM(W463:X463)</f>
        <v>3000000</v>
      </c>
      <c r="Z463" s="54">
        <v>3000000</v>
      </c>
      <c r="AA463" s="54"/>
      <c r="AB463" s="241"/>
      <c r="AC463" s="54">
        <f t="shared" si="121"/>
        <v>3000000</v>
      </c>
      <c r="AD463" s="35">
        <v>3000000</v>
      </c>
      <c r="AE463" s="241">
        <f t="shared" si="122"/>
        <v>0</v>
      </c>
      <c r="AF463" s="254">
        <v>2700000</v>
      </c>
      <c r="AG463" s="254">
        <f t="shared" si="123"/>
        <v>300000</v>
      </c>
      <c r="AI463" s="208">
        <v>1</v>
      </c>
      <c r="AJ463" s="208"/>
      <c r="AK463" s="208"/>
      <c r="AL463" s="208">
        <f>SUM(AI463:AK463)</f>
        <v>1</v>
      </c>
    </row>
    <row r="464" spans="1:38" s="64" customFormat="1" ht="32.25" customHeight="1" x14ac:dyDescent="0.25">
      <c r="A464" s="12"/>
      <c r="B464" s="3">
        <v>1</v>
      </c>
      <c r="C464" s="3">
        <v>1</v>
      </c>
      <c r="D464" s="3">
        <v>0</v>
      </c>
      <c r="E464" s="235">
        <v>237</v>
      </c>
      <c r="F464" s="341"/>
      <c r="G464" s="465" t="s">
        <v>1490</v>
      </c>
      <c r="H464" s="465"/>
      <c r="I464" s="341"/>
      <c r="J464" s="341"/>
      <c r="K464" s="147"/>
      <c r="L464" s="263"/>
      <c r="M464" s="341"/>
      <c r="N464" s="341"/>
      <c r="O464" s="89"/>
      <c r="P464" s="89"/>
      <c r="Q464" s="89"/>
      <c r="R464" s="89"/>
      <c r="S464" s="90">
        <f t="shared" ref="S464:AG464" si="124">SUM(S380:S463)</f>
        <v>50700000</v>
      </c>
      <c r="T464" s="90">
        <f t="shared" si="124"/>
        <v>28000000</v>
      </c>
      <c r="U464" s="90">
        <f t="shared" si="124"/>
        <v>28000000</v>
      </c>
      <c r="V464" s="90">
        <f t="shared" si="124"/>
        <v>28000000</v>
      </c>
      <c r="W464" s="91">
        <f t="shared" si="124"/>
        <v>23000000</v>
      </c>
      <c r="X464" s="90">
        <f t="shared" si="124"/>
        <v>5000000</v>
      </c>
      <c r="Y464" s="90">
        <f t="shared" si="124"/>
        <v>28000000</v>
      </c>
      <c r="Z464" s="91">
        <f t="shared" si="124"/>
        <v>23000000</v>
      </c>
      <c r="AA464" s="91">
        <f t="shared" si="124"/>
        <v>59000</v>
      </c>
      <c r="AB464" s="412">
        <f t="shared" si="124"/>
        <v>-59000</v>
      </c>
      <c r="AC464" s="91">
        <f t="shared" si="124"/>
        <v>23000000</v>
      </c>
      <c r="AD464" s="91">
        <f t="shared" si="124"/>
        <v>21317097.279999997</v>
      </c>
      <c r="AE464" s="91">
        <f t="shared" si="124"/>
        <v>1682902.7200000016</v>
      </c>
      <c r="AF464" s="91">
        <f t="shared" si="124"/>
        <v>18730282.450000003</v>
      </c>
      <c r="AG464" s="91">
        <f t="shared" si="124"/>
        <v>2586814.83</v>
      </c>
      <c r="AH464" s="204"/>
      <c r="AI464" s="204"/>
      <c r="AJ464" s="204"/>
      <c r="AK464" s="204"/>
      <c r="AL464" s="290">
        <f t="shared" ref="AL464" si="125">SUM(AH464:AK464)</f>
        <v>0</v>
      </c>
    </row>
    <row r="465" spans="1:38" s="38" customFormat="1" ht="50.1" customHeight="1" x14ac:dyDescent="0.25">
      <c r="A465" s="12">
        <v>1</v>
      </c>
      <c r="B465" s="3">
        <v>1</v>
      </c>
      <c r="C465" s="3">
        <v>1</v>
      </c>
      <c r="D465" s="3">
        <v>1</v>
      </c>
      <c r="E465" s="223" t="s">
        <v>1310</v>
      </c>
      <c r="F465" s="1" t="s">
        <v>1441</v>
      </c>
      <c r="G465" s="356" t="s">
        <v>1054</v>
      </c>
      <c r="H465" s="1" t="s">
        <v>1055</v>
      </c>
      <c r="I465" s="1" t="s">
        <v>32</v>
      </c>
      <c r="J465" s="1" t="s">
        <v>44</v>
      </c>
      <c r="K465" s="357" t="s">
        <v>935</v>
      </c>
      <c r="L465" s="65" t="s">
        <v>54</v>
      </c>
      <c r="M465" s="40" t="s">
        <v>52</v>
      </c>
      <c r="N465" s="73" t="s">
        <v>54</v>
      </c>
      <c r="O465" s="41" t="s">
        <v>1380</v>
      </c>
      <c r="P465" s="3">
        <v>10</v>
      </c>
      <c r="Q465" s="343" t="s">
        <v>91</v>
      </c>
      <c r="R465" s="343" t="s">
        <v>91</v>
      </c>
      <c r="S465" s="344">
        <v>25000000</v>
      </c>
      <c r="T465" s="317">
        <v>25000000</v>
      </c>
      <c r="U465" s="261">
        <v>25000000</v>
      </c>
      <c r="V465" s="317">
        <v>25000000</v>
      </c>
      <c r="W465" s="57">
        <v>20000000</v>
      </c>
      <c r="X465" s="317">
        <v>5000000</v>
      </c>
      <c r="Y465" s="261">
        <f t="shared" ref="Y465:Y509" si="126">SUM(W465:X465)</f>
        <v>25000000</v>
      </c>
      <c r="Z465" s="57">
        <f>20000000-Z466-Z467</f>
        <v>14200000</v>
      </c>
      <c r="AA465" s="57"/>
      <c r="AB465" s="256"/>
      <c r="AC465" s="54">
        <f t="shared" ref="AC465:AC509" si="127">SUM(Z465:AB465)</f>
        <v>14200000</v>
      </c>
      <c r="AD465" s="261">
        <v>11330229.260000002</v>
      </c>
      <c r="AE465" s="241">
        <f t="shared" si="122"/>
        <v>2869770.7399999984</v>
      </c>
      <c r="AF465" s="345">
        <v>10470489.150000002</v>
      </c>
      <c r="AG465" s="345">
        <f t="shared" si="123"/>
        <v>859740.1099999994</v>
      </c>
      <c r="AI465" s="208">
        <v>1</v>
      </c>
      <c r="AJ465" s="208"/>
      <c r="AK465" s="208"/>
      <c r="AL465" s="208">
        <f>SUM(AI465:AK465)</f>
        <v>1</v>
      </c>
    </row>
    <row r="466" spans="1:38" s="38" customFormat="1" ht="50.1" customHeight="1" x14ac:dyDescent="0.25">
      <c r="A466" s="12"/>
      <c r="B466" s="3"/>
      <c r="C466" s="3"/>
      <c r="D466" s="3"/>
      <c r="E466" s="223" t="s">
        <v>1310</v>
      </c>
      <c r="F466" s="1"/>
      <c r="G466" s="356" t="s">
        <v>1831</v>
      </c>
      <c r="H466" s="1"/>
      <c r="I466" s="1" t="s">
        <v>32</v>
      </c>
      <c r="J466" s="1"/>
      <c r="K466" s="357"/>
      <c r="L466" s="65" t="s">
        <v>1832</v>
      </c>
      <c r="M466" s="40"/>
      <c r="N466" s="73"/>
      <c r="O466" s="41"/>
      <c r="P466" s="3"/>
      <c r="Q466" s="343"/>
      <c r="R466" s="343"/>
      <c r="S466" s="344"/>
      <c r="T466" s="317"/>
      <c r="U466" s="261"/>
      <c r="V466" s="317"/>
      <c r="W466" s="57"/>
      <c r="X466" s="317"/>
      <c r="Y466" s="261"/>
      <c r="Z466" s="57">
        <v>4800000</v>
      </c>
      <c r="AA466" s="57"/>
      <c r="AB466" s="256"/>
      <c r="AC466" s="54">
        <f t="shared" si="127"/>
        <v>4800000</v>
      </c>
      <c r="AD466" s="261">
        <v>4800000</v>
      </c>
      <c r="AE466" s="241">
        <f t="shared" si="122"/>
        <v>0</v>
      </c>
      <c r="AF466" s="345">
        <v>4320000</v>
      </c>
      <c r="AG466" s="345">
        <f t="shared" si="123"/>
        <v>480000</v>
      </c>
      <c r="AH466" s="208"/>
      <c r="AI466" s="208">
        <v>1</v>
      </c>
      <c r="AJ466" s="208"/>
      <c r="AK466" s="208"/>
      <c r="AL466" s="208">
        <f t="shared" si="119"/>
        <v>1</v>
      </c>
    </row>
    <row r="467" spans="1:38" s="38" customFormat="1" ht="50.1" customHeight="1" x14ac:dyDescent="0.25">
      <c r="A467" s="12"/>
      <c r="B467" s="3"/>
      <c r="C467" s="3"/>
      <c r="D467" s="3"/>
      <c r="E467" s="223" t="s">
        <v>1310</v>
      </c>
      <c r="F467" s="1"/>
      <c r="G467" s="360" t="s">
        <v>1855</v>
      </c>
      <c r="H467" s="1"/>
      <c r="I467" s="1" t="s">
        <v>32</v>
      </c>
      <c r="J467" s="1"/>
      <c r="K467" s="357" t="s">
        <v>1854</v>
      </c>
      <c r="L467" s="65" t="s">
        <v>1853</v>
      </c>
      <c r="M467" s="40"/>
      <c r="N467" s="73"/>
      <c r="O467" s="41"/>
      <c r="P467" s="3"/>
      <c r="Q467" s="343"/>
      <c r="R467" s="343"/>
      <c r="S467" s="344"/>
      <c r="T467" s="317"/>
      <c r="U467" s="261"/>
      <c r="V467" s="317"/>
      <c r="W467" s="57"/>
      <c r="X467" s="317"/>
      <c r="Y467" s="261"/>
      <c r="Z467" s="57">
        <v>1000000</v>
      </c>
      <c r="AA467" s="57"/>
      <c r="AB467" s="256"/>
      <c r="AC467" s="54">
        <f t="shared" si="127"/>
        <v>1000000</v>
      </c>
      <c r="AD467" s="261">
        <v>1000000</v>
      </c>
      <c r="AE467" s="241">
        <f t="shared" si="122"/>
        <v>0</v>
      </c>
      <c r="AF467" s="345">
        <v>900000</v>
      </c>
      <c r="AG467" s="345">
        <f t="shared" si="123"/>
        <v>100000</v>
      </c>
      <c r="AH467" s="208"/>
      <c r="AI467" s="208">
        <v>1</v>
      </c>
      <c r="AJ467" s="208"/>
      <c r="AK467" s="208"/>
      <c r="AL467" s="208">
        <f t="shared" si="119"/>
        <v>1</v>
      </c>
    </row>
    <row r="468" spans="1:38" ht="50.1" customHeight="1" x14ac:dyDescent="0.25">
      <c r="A468" s="12">
        <v>1</v>
      </c>
      <c r="B468" s="3">
        <v>1</v>
      </c>
      <c r="C468" s="3">
        <v>1</v>
      </c>
      <c r="D468" s="3">
        <v>1</v>
      </c>
      <c r="E468" s="223" t="s">
        <v>1311</v>
      </c>
      <c r="F468" s="1" t="s">
        <v>1441</v>
      </c>
      <c r="G468" s="356" t="s">
        <v>1056</v>
      </c>
      <c r="H468" s="1" t="s">
        <v>1057</v>
      </c>
      <c r="I468" s="1" t="s">
        <v>32</v>
      </c>
      <c r="J468" s="357" t="s">
        <v>44</v>
      </c>
      <c r="K468" s="357" t="s">
        <v>935</v>
      </c>
      <c r="L468" s="65" t="s">
        <v>54</v>
      </c>
      <c r="M468" s="40" t="s">
        <v>52</v>
      </c>
      <c r="N468" s="73" t="s">
        <v>54</v>
      </c>
      <c r="O468" s="41" t="s">
        <v>1381</v>
      </c>
      <c r="P468" s="3">
        <v>7</v>
      </c>
      <c r="Q468" s="343" t="s">
        <v>91</v>
      </c>
      <c r="R468" s="343" t="s">
        <v>91</v>
      </c>
      <c r="S468" s="344">
        <v>15000000</v>
      </c>
      <c r="T468" s="317">
        <v>15000000</v>
      </c>
      <c r="U468" s="261">
        <v>15000000</v>
      </c>
      <c r="V468" s="317">
        <v>15000000</v>
      </c>
      <c r="W468" s="57">
        <v>10000000</v>
      </c>
      <c r="X468" s="317">
        <v>5000000</v>
      </c>
      <c r="Y468" s="261">
        <f t="shared" si="126"/>
        <v>15000000</v>
      </c>
      <c r="Z468" s="57">
        <v>10000000</v>
      </c>
      <c r="AA468" s="57"/>
      <c r="AB468" s="256"/>
      <c r="AC468" s="54">
        <f t="shared" si="127"/>
        <v>10000000</v>
      </c>
      <c r="AD468" s="261">
        <v>9751828.8000000007</v>
      </c>
      <c r="AE468" s="241">
        <f t="shared" si="122"/>
        <v>248171.19999999925</v>
      </c>
      <c r="AF468" s="345">
        <v>9039535.7599999998</v>
      </c>
      <c r="AG468" s="345">
        <f t="shared" si="123"/>
        <v>712293.04000000097</v>
      </c>
      <c r="AI468" s="208">
        <v>1</v>
      </c>
      <c r="AJ468" s="208"/>
      <c r="AK468" s="208"/>
      <c r="AL468" s="208">
        <f>SUM(AI468:AK468)</f>
        <v>1</v>
      </c>
    </row>
    <row r="469" spans="1:38" s="38" customFormat="1" ht="50.1" customHeight="1" x14ac:dyDescent="0.25">
      <c r="A469" s="12">
        <v>1</v>
      </c>
      <c r="B469" s="3">
        <v>1</v>
      </c>
      <c r="C469" s="3">
        <v>1</v>
      </c>
      <c r="D469" s="3">
        <v>1</v>
      </c>
      <c r="E469" s="223" t="s">
        <v>1312</v>
      </c>
      <c r="F469" s="1" t="s">
        <v>1441</v>
      </c>
      <c r="G469" s="356" t="s">
        <v>1058</v>
      </c>
      <c r="H469" s="1" t="s">
        <v>1059</v>
      </c>
      <c r="I469" s="1" t="s">
        <v>32</v>
      </c>
      <c r="J469" s="357" t="s">
        <v>34</v>
      </c>
      <c r="K469" s="357" t="s">
        <v>935</v>
      </c>
      <c r="L469" s="65" t="s">
        <v>2086</v>
      </c>
      <c r="M469" s="40" t="s">
        <v>45</v>
      </c>
      <c r="N469" s="73" t="s">
        <v>54</v>
      </c>
      <c r="O469" s="41" t="s">
        <v>1381</v>
      </c>
      <c r="P469" s="3" t="s">
        <v>107</v>
      </c>
      <c r="Q469" s="343" t="s">
        <v>91</v>
      </c>
      <c r="R469" s="343" t="s">
        <v>91</v>
      </c>
      <c r="S469" s="344">
        <v>3000000</v>
      </c>
      <c r="T469" s="261">
        <v>3000000</v>
      </c>
      <c r="U469" s="261">
        <v>3000000</v>
      </c>
      <c r="V469" s="344">
        <v>3000000</v>
      </c>
      <c r="W469" s="57">
        <v>3000000</v>
      </c>
      <c r="X469" s="317"/>
      <c r="Y469" s="261">
        <f t="shared" ref="Y469" si="128">SUM(W469:X469)</f>
        <v>3000000</v>
      </c>
      <c r="Z469" s="57">
        <f>3000000-Z470</f>
        <v>1000000</v>
      </c>
      <c r="AA469" s="57"/>
      <c r="AB469" s="256"/>
      <c r="AC469" s="54">
        <f t="shared" si="127"/>
        <v>1000000</v>
      </c>
      <c r="AD469" s="261">
        <v>94405.6</v>
      </c>
      <c r="AE469" s="241">
        <f t="shared" si="122"/>
        <v>905594.4</v>
      </c>
      <c r="AF469" s="345">
        <v>59402.6</v>
      </c>
      <c r="AG469" s="345">
        <f t="shared" si="123"/>
        <v>35003.000000000007</v>
      </c>
      <c r="AH469" s="208"/>
      <c r="AJ469" s="208">
        <v>1</v>
      </c>
      <c r="AK469" s="208"/>
      <c r="AL469" s="208">
        <f t="shared" ref="AL469" si="129">SUM(AH469:AK469)</f>
        <v>1</v>
      </c>
    </row>
    <row r="470" spans="1:38" s="38" customFormat="1" ht="50.1" customHeight="1" x14ac:dyDescent="0.25">
      <c r="A470" s="12">
        <v>1</v>
      </c>
      <c r="B470" s="3">
        <v>1</v>
      </c>
      <c r="C470" s="3">
        <v>1</v>
      </c>
      <c r="D470" s="3">
        <v>1</v>
      </c>
      <c r="E470" s="223" t="s">
        <v>1312</v>
      </c>
      <c r="F470" s="1" t="s">
        <v>1441</v>
      </c>
      <c r="G470" s="356" t="s">
        <v>1058</v>
      </c>
      <c r="H470" s="1" t="s">
        <v>1059</v>
      </c>
      <c r="I470" s="1" t="s">
        <v>32</v>
      </c>
      <c r="J470" s="357" t="s">
        <v>34</v>
      </c>
      <c r="K470" s="357" t="s">
        <v>935</v>
      </c>
      <c r="L470" s="65" t="s">
        <v>940</v>
      </c>
      <c r="M470" s="40" t="s">
        <v>45</v>
      </c>
      <c r="N470" s="73" t="s">
        <v>54</v>
      </c>
      <c r="O470" s="41" t="s">
        <v>1381</v>
      </c>
      <c r="P470" s="3" t="s">
        <v>107</v>
      </c>
      <c r="Q470" s="343" t="s">
        <v>91</v>
      </c>
      <c r="R470" s="343" t="s">
        <v>91</v>
      </c>
      <c r="S470" s="344">
        <v>3000000</v>
      </c>
      <c r="T470" s="261">
        <v>3000000</v>
      </c>
      <c r="U470" s="261">
        <v>3000000</v>
      </c>
      <c r="V470" s="344">
        <v>3000000</v>
      </c>
      <c r="W470" s="57">
        <v>3000000</v>
      </c>
      <c r="X470" s="317"/>
      <c r="Y470" s="261">
        <f t="shared" si="126"/>
        <v>3000000</v>
      </c>
      <c r="Z470" s="57">
        <v>2000000</v>
      </c>
      <c r="AA470" s="57"/>
      <c r="AB470" s="256"/>
      <c r="AC470" s="54">
        <f t="shared" si="127"/>
        <v>2000000</v>
      </c>
      <c r="AD470" s="261">
        <v>2000000</v>
      </c>
      <c r="AE470" s="241">
        <f t="shared" si="122"/>
        <v>0</v>
      </c>
      <c r="AF470" s="345">
        <v>1800000</v>
      </c>
      <c r="AG470" s="345">
        <f t="shared" si="123"/>
        <v>200000</v>
      </c>
      <c r="AH470" s="208"/>
      <c r="AI470" s="208">
        <v>1</v>
      </c>
      <c r="AK470" s="208"/>
      <c r="AL470" s="208">
        <f t="shared" si="119"/>
        <v>1</v>
      </c>
    </row>
    <row r="471" spans="1:38" s="38" customFormat="1" ht="50.1" customHeight="1" x14ac:dyDescent="0.25">
      <c r="A471" s="12">
        <v>1</v>
      </c>
      <c r="B471" s="3">
        <v>1</v>
      </c>
      <c r="C471" s="3">
        <v>1</v>
      </c>
      <c r="D471" s="3">
        <v>1</v>
      </c>
      <c r="E471" s="223" t="s">
        <v>1313</v>
      </c>
      <c r="F471" s="1" t="s">
        <v>1441</v>
      </c>
      <c r="G471" s="68" t="s">
        <v>966</v>
      </c>
      <c r="H471" s="4" t="s">
        <v>967</v>
      </c>
      <c r="I471" s="4" t="s">
        <v>29</v>
      </c>
      <c r="J471" s="4" t="s">
        <v>228</v>
      </c>
      <c r="K471" s="9" t="s">
        <v>153</v>
      </c>
      <c r="L471" s="68" t="s">
        <v>54</v>
      </c>
      <c r="M471" s="4" t="s">
        <v>52</v>
      </c>
      <c r="N471" s="68" t="s">
        <v>55</v>
      </c>
      <c r="O471" s="2">
        <v>20000</v>
      </c>
      <c r="P471" s="3">
        <v>20</v>
      </c>
      <c r="Q471" s="3" t="s">
        <v>91</v>
      </c>
      <c r="R471" s="3" t="s">
        <v>91</v>
      </c>
      <c r="S471" s="261">
        <v>5000000</v>
      </c>
      <c r="T471" s="261">
        <v>5000000</v>
      </c>
      <c r="U471" s="261">
        <v>5000000</v>
      </c>
      <c r="V471" s="261">
        <v>5000000</v>
      </c>
      <c r="W471" s="54">
        <v>4000000</v>
      </c>
      <c r="X471" s="261">
        <v>1000000</v>
      </c>
      <c r="Y471" s="261">
        <f t="shared" si="126"/>
        <v>5000000</v>
      </c>
      <c r="Z471" s="54">
        <v>4000000</v>
      </c>
      <c r="AA471" s="54"/>
      <c r="AB471" s="241"/>
      <c r="AC471" s="54">
        <f t="shared" si="127"/>
        <v>4000000</v>
      </c>
      <c r="AD471" s="261">
        <v>3290247.8000000003</v>
      </c>
      <c r="AE471" s="241">
        <f t="shared" si="122"/>
        <v>709752.19999999972</v>
      </c>
      <c r="AF471" s="345">
        <v>2962124.9</v>
      </c>
      <c r="AG471" s="345">
        <f t="shared" si="123"/>
        <v>328122.90000000037</v>
      </c>
      <c r="AH471" s="208">
        <v>1</v>
      </c>
      <c r="AI471" s="208"/>
      <c r="AJ471" s="208"/>
      <c r="AK471" s="208"/>
      <c r="AL471" s="208">
        <f t="shared" si="119"/>
        <v>1</v>
      </c>
    </row>
    <row r="472" spans="1:38" s="38" customFormat="1" ht="50.1" customHeight="1" x14ac:dyDescent="0.25">
      <c r="A472" s="12">
        <v>1</v>
      </c>
      <c r="B472" s="3">
        <v>1</v>
      </c>
      <c r="C472" s="3">
        <v>1</v>
      </c>
      <c r="D472" s="3">
        <v>1</v>
      </c>
      <c r="E472" s="223" t="s">
        <v>1314</v>
      </c>
      <c r="F472" s="1" t="s">
        <v>1441</v>
      </c>
      <c r="G472" s="68" t="s">
        <v>1359</v>
      </c>
      <c r="H472" s="4" t="s">
        <v>1360</v>
      </c>
      <c r="I472" s="4" t="s">
        <v>29</v>
      </c>
      <c r="J472" s="4" t="s">
        <v>228</v>
      </c>
      <c r="K472" s="9" t="s">
        <v>153</v>
      </c>
      <c r="L472" s="68" t="s">
        <v>1362</v>
      </c>
      <c r="M472" s="4" t="s">
        <v>45</v>
      </c>
      <c r="N472" s="68" t="s">
        <v>55</v>
      </c>
      <c r="O472" s="2">
        <v>350</v>
      </c>
      <c r="P472" s="3">
        <v>5</v>
      </c>
      <c r="Q472" s="3" t="s">
        <v>91</v>
      </c>
      <c r="R472" s="3" t="s">
        <v>91</v>
      </c>
      <c r="S472" s="261">
        <v>14000000</v>
      </c>
      <c r="T472" s="261">
        <v>14000000</v>
      </c>
      <c r="U472" s="261">
        <v>14000000</v>
      </c>
      <c r="V472" s="261">
        <v>14000000</v>
      </c>
      <c r="W472" s="54">
        <v>10000000</v>
      </c>
      <c r="X472" s="261">
        <v>4000000</v>
      </c>
      <c r="Y472" s="261">
        <f t="shared" si="126"/>
        <v>14000000</v>
      </c>
      <c r="Z472" s="54">
        <v>10000000</v>
      </c>
      <c r="AA472" s="54"/>
      <c r="AB472" s="241"/>
      <c r="AC472" s="54">
        <f t="shared" si="127"/>
        <v>10000000</v>
      </c>
      <c r="AD472" s="261">
        <v>10000000</v>
      </c>
      <c r="AE472" s="241">
        <f t="shared" si="122"/>
        <v>0</v>
      </c>
      <c r="AF472" s="345">
        <v>9000000</v>
      </c>
      <c r="AG472" s="345">
        <f t="shared" si="123"/>
        <v>1000000</v>
      </c>
      <c r="AH472" s="208">
        <v>1</v>
      </c>
      <c r="AI472" s="208"/>
      <c r="AK472" s="208"/>
      <c r="AL472" s="208">
        <f t="shared" si="119"/>
        <v>1</v>
      </c>
    </row>
    <row r="473" spans="1:38" s="38" customFormat="1" ht="50.1" customHeight="1" x14ac:dyDescent="0.25">
      <c r="A473" s="12">
        <v>1</v>
      </c>
      <c r="B473" s="3">
        <v>1</v>
      </c>
      <c r="C473" s="3">
        <v>1</v>
      </c>
      <c r="D473" s="3">
        <v>1</v>
      </c>
      <c r="E473" s="223" t="s">
        <v>1315</v>
      </c>
      <c r="F473" s="1" t="s">
        <v>1441</v>
      </c>
      <c r="G473" s="65" t="s">
        <v>347</v>
      </c>
      <c r="H473" s="1" t="s">
        <v>1442</v>
      </c>
      <c r="I473" s="4" t="s">
        <v>29</v>
      </c>
      <c r="J473" s="1" t="s">
        <v>38</v>
      </c>
      <c r="K473" s="8" t="s">
        <v>292</v>
      </c>
      <c r="L473" s="65" t="s">
        <v>1361</v>
      </c>
      <c r="M473" s="1" t="s">
        <v>48</v>
      </c>
      <c r="N473" s="65" t="s">
        <v>55</v>
      </c>
      <c r="O473" s="2">
        <v>2000</v>
      </c>
      <c r="P473" s="3">
        <v>8</v>
      </c>
      <c r="Q473" s="3" t="s">
        <v>91</v>
      </c>
      <c r="R473" s="3" t="s">
        <v>91</v>
      </c>
      <c r="S473" s="317">
        <v>5000000</v>
      </c>
      <c r="T473" s="317">
        <v>5000000</v>
      </c>
      <c r="U473" s="317">
        <v>5000000</v>
      </c>
      <c r="V473" s="317">
        <v>5000000</v>
      </c>
      <c r="W473" s="57">
        <v>5000000</v>
      </c>
      <c r="X473" s="317"/>
      <c r="Y473" s="261">
        <f t="shared" si="126"/>
        <v>5000000</v>
      </c>
      <c r="Z473" s="57">
        <v>5000000</v>
      </c>
      <c r="AA473" s="57"/>
      <c r="AB473" s="256"/>
      <c r="AC473" s="54">
        <f t="shared" si="127"/>
        <v>5000000</v>
      </c>
      <c r="AD473" s="261">
        <v>4626151.5300000012</v>
      </c>
      <c r="AE473" s="241">
        <f t="shared" si="122"/>
        <v>373848.46999999881</v>
      </c>
      <c r="AF473" s="345">
        <v>4065530.7600000002</v>
      </c>
      <c r="AG473" s="345">
        <f t="shared" si="123"/>
        <v>560620.77000000095</v>
      </c>
      <c r="AH473" s="208">
        <v>1</v>
      </c>
      <c r="AI473" s="208"/>
      <c r="AJ473" s="208"/>
      <c r="AK473" s="208"/>
      <c r="AL473" s="208">
        <f t="shared" si="119"/>
        <v>1</v>
      </c>
    </row>
    <row r="474" spans="1:38" ht="50.1" customHeight="1" x14ac:dyDescent="0.25">
      <c r="B474" s="3">
        <v>1</v>
      </c>
      <c r="C474" s="3">
        <v>1</v>
      </c>
      <c r="D474" s="3"/>
      <c r="E474" s="223" t="s">
        <v>1316</v>
      </c>
      <c r="F474" s="1" t="s">
        <v>1441</v>
      </c>
      <c r="G474" s="68" t="s">
        <v>1570</v>
      </c>
      <c r="H474" s="4" t="s">
        <v>968</v>
      </c>
      <c r="I474" s="4" t="s">
        <v>29</v>
      </c>
      <c r="J474" s="4" t="s">
        <v>38</v>
      </c>
      <c r="K474" s="9" t="s">
        <v>153</v>
      </c>
      <c r="L474" s="68" t="s">
        <v>54</v>
      </c>
      <c r="M474" s="4" t="s">
        <v>52</v>
      </c>
      <c r="N474" s="68" t="s">
        <v>54</v>
      </c>
      <c r="O474" s="2">
        <v>2703</v>
      </c>
      <c r="P474" s="3">
        <v>501</v>
      </c>
      <c r="Q474" s="3" t="s">
        <v>91</v>
      </c>
      <c r="R474" s="3" t="s">
        <v>91</v>
      </c>
      <c r="S474" s="261">
        <v>34000000</v>
      </c>
      <c r="T474" s="261">
        <v>34000000</v>
      </c>
      <c r="U474" s="261">
        <v>25000000</v>
      </c>
      <c r="V474" s="261">
        <v>25000000</v>
      </c>
      <c r="W474" s="54">
        <v>25000000</v>
      </c>
      <c r="X474" s="261"/>
      <c r="Y474" s="261">
        <f t="shared" si="126"/>
        <v>25000000</v>
      </c>
      <c r="Z474" s="54">
        <f>25000000-Z475-Z476-Z477-Z478-Z479-Z480-Z481-Z482</f>
        <v>0</v>
      </c>
      <c r="AA474" s="54"/>
      <c r="AB474" s="241"/>
      <c r="AC474" s="54">
        <f t="shared" si="127"/>
        <v>0</v>
      </c>
      <c r="AD474" s="261">
        <v>0</v>
      </c>
      <c r="AE474" s="241">
        <f t="shared" si="122"/>
        <v>0</v>
      </c>
      <c r="AF474" s="345">
        <v>0</v>
      </c>
      <c r="AG474" s="345">
        <f t="shared" si="123"/>
        <v>0</v>
      </c>
      <c r="AH474" s="208"/>
      <c r="AI474" s="208"/>
      <c r="AJ474" s="208"/>
      <c r="AK474" s="208"/>
      <c r="AL474" s="208">
        <f t="shared" si="119"/>
        <v>0</v>
      </c>
    </row>
    <row r="475" spans="1:38" s="16" customFormat="1" ht="50.1" customHeight="1" x14ac:dyDescent="0.25">
      <c r="A475" s="16">
        <v>1</v>
      </c>
      <c r="B475" s="7">
        <v>1</v>
      </c>
      <c r="C475" s="7">
        <v>1</v>
      </c>
      <c r="D475" s="7"/>
      <c r="E475" s="342" t="s">
        <v>1316</v>
      </c>
      <c r="F475" s="15" t="s">
        <v>1441</v>
      </c>
      <c r="G475" s="74" t="s">
        <v>1570</v>
      </c>
      <c r="H475" s="5"/>
      <c r="I475" s="5" t="s">
        <v>29</v>
      </c>
      <c r="J475" s="5" t="s">
        <v>38</v>
      </c>
      <c r="K475" s="11" t="s">
        <v>153</v>
      </c>
      <c r="L475" s="74" t="s">
        <v>1603</v>
      </c>
      <c r="M475" s="5"/>
      <c r="N475" s="74"/>
      <c r="O475" s="6"/>
      <c r="P475" s="7"/>
      <c r="Q475" s="7"/>
      <c r="R475" s="7"/>
      <c r="S475" s="317"/>
      <c r="T475" s="317"/>
      <c r="U475" s="317"/>
      <c r="V475" s="317"/>
      <c r="W475" s="57"/>
      <c r="X475" s="317"/>
      <c r="Y475" s="317"/>
      <c r="Z475" s="57">
        <v>2000000</v>
      </c>
      <c r="AA475" s="57"/>
      <c r="AB475" s="256"/>
      <c r="AC475" s="54">
        <f t="shared" si="127"/>
        <v>2000000</v>
      </c>
      <c r="AD475" s="261">
        <v>1657042.3900000001</v>
      </c>
      <c r="AE475" s="241">
        <f t="shared" si="122"/>
        <v>342957.60999999987</v>
      </c>
      <c r="AF475" s="346">
        <v>1638570.2699999996</v>
      </c>
      <c r="AG475" s="345">
        <f t="shared" si="123"/>
        <v>18472.120000000577</v>
      </c>
      <c r="AH475" s="198"/>
      <c r="AI475" s="198"/>
      <c r="AJ475" s="198"/>
      <c r="AK475" s="198"/>
      <c r="AL475" s="208">
        <f t="shared" si="119"/>
        <v>0</v>
      </c>
    </row>
    <row r="476" spans="1:38" s="179" customFormat="1" ht="50.1" customHeight="1" x14ac:dyDescent="0.25">
      <c r="A476" s="12">
        <v>1</v>
      </c>
      <c r="B476" s="3">
        <v>1</v>
      </c>
      <c r="C476" s="3">
        <v>1</v>
      </c>
      <c r="D476" s="3">
        <v>1</v>
      </c>
      <c r="E476" s="361" t="s">
        <v>1316</v>
      </c>
      <c r="F476" s="362"/>
      <c r="G476" s="363" t="s">
        <v>1633</v>
      </c>
      <c r="H476" s="364"/>
      <c r="I476" s="4" t="s">
        <v>29</v>
      </c>
      <c r="J476" s="364"/>
      <c r="K476" s="365" t="s">
        <v>153</v>
      </c>
      <c r="L476" s="366" t="s">
        <v>1632</v>
      </c>
      <c r="M476" s="367"/>
      <c r="N476" s="364"/>
      <c r="O476" s="368"/>
      <c r="P476" s="347"/>
      <c r="Q476" s="347"/>
      <c r="R476" s="347"/>
      <c r="S476" s="348"/>
      <c r="T476" s="348"/>
      <c r="U476" s="348"/>
      <c r="V476" s="348"/>
      <c r="W476" s="349"/>
      <c r="X476" s="348"/>
      <c r="Y476" s="348"/>
      <c r="Z476" s="348">
        <v>18450000</v>
      </c>
      <c r="AA476" s="348"/>
      <c r="AB476" s="255"/>
      <c r="AC476" s="54">
        <f t="shared" si="127"/>
        <v>18450000</v>
      </c>
      <c r="AD476" s="261">
        <v>18450000</v>
      </c>
      <c r="AE476" s="241">
        <f t="shared" si="122"/>
        <v>0</v>
      </c>
      <c r="AF476" s="255">
        <v>16605000</v>
      </c>
      <c r="AG476" s="345">
        <f t="shared" si="123"/>
        <v>1845000</v>
      </c>
      <c r="AH476" s="208">
        <v>1</v>
      </c>
      <c r="AI476" s="207"/>
      <c r="AJ476" s="207"/>
      <c r="AK476" s="207"/>
      <c r="AL476" s="208">
        <f t="shared" si="119"/>
        <v>1</v>
      </c>
    </row>
    <row r="477" spans="1:38" s="179" customFormat="1" ht="80.25" customHeight="1" x14ac:dyDescent="0.25">
      <c r="A477" s="12">
        <v>1</v>
      </c>
      <c r="B477" s="3">
        <v>1</v>
      </c>
      <c r="C477" s="3">
        <v>1</v>
      </c>
      <c r="D477" s="3">
        <v>1</v>
      </c>
      <c r="E477" s="361" t="s">
        <v>1316</v>
      </c>
      <c r="F477" s="362"/>
      <c r="G477" s="369" t="s">
        <v>1651</v>
      </c>
      <c r="H477" s="364"/>
      <c r="I477" s="4" t="s">
        <v>29</v>
      </c>
      <c r="J477" s="364"/>
      <c r="K477" s="370" t="s">
        <v>806</v>
      </c>
      <c r="L477" s="371" t="s">
        <v>1647</v>
      </c>
      <c r="M477" s="367"/>
      <c r="N477" s="364"/>
      <c r="O477" s="368"/>
      <c r="P477" s="347"/>
      <c r="Q477" s="347"/>
      <c r="R477" s="347"/>
      <c r="S477" s="348"/>
      <c r="T477" s="348"/>
      <c r="U477" s="348"/>
      <c r="V477" s="348"/>
      <c r="W477" s="349"/>
      <c r="X477" s="348"/>
      <c r="Y477" s="348"/>
      <c r="Z477" s="348">
        <v>650000</v>
      </c>
      <c r="AA477" s="348"/>
      <c r="AB477" s="255"/>
      <c r="AC477" s="54">
        <f t="shared" si="127"/>
        <v>650000</v>
      </c>
      <c r="AD477" s="261">
        <v>650000</v>
      </c>
      <c r="AE477" s="241">
        <f t="shared" si="122"/>
        <v>0</v>
      </c>
      <c r="AF477" s="255">
        <v>585000</v>
      </c>
      <c r="AG477" s="345">
        <f t="shared" si="123"/>
        <v>65000</v>
      </c>
      <c r="AH477" s="207"/>
      <c r="AI477" s="207">
        <v>1</v>
      </c>
      <c r="AK477" s="207"/>
      <c r="AL477" s="208">
        <f t="shared" si="119"/>
        <v>1</v>
      </c>
    </row>
    <row r="478" spans="1:38" s="179" customFormat="1" ht="51" customHeight="1" x14ac:dyDescent="0.25">
      <c r="A478" s="12">
        <v>1</v>
      </c>
      <c r="B478" s="3">
        <v>1</v>
      </c>
      <c r="C478" s="3">
        <v>1</v>
      </c>
      <c r="D478" s="3">
        <v>1</v>
      </c>
      <c r="E478" s="361" t="s">
        <v>1316</v>
      </c>
      <c r="F478" s="362"/>
      <c r="G478" s="372" t="s">
        <v>1652</v>
      </c>
      <c r="H478" s="364"/>
      <c r="I478" s="4" t="s">
        <v>29</v>
      </c>
      <c r="J478" s="364"/>
      <c r="K478" s="370" t="s">
        <v>806</v>
      </c>
      <c r="L478" s="371" t="s">
        <v>1648</v>
      </c>
      <c r="M478" s="367"/>
      <c r="N478" s="364"/>
      <c r="O478" s="368"/>
      <c r="P478" s="347"/>
      <c r="Q478" s="347"/>
      <c r="R478" s="347"/>
      <c r="S478" s="348"/>
      <c r="T478" s="348"/>
      <c r="U478" s="348"/>
      <c r="V478" s="348"/>
      <c r="W478" s="349"/>
      <c r="X478" s="348"/>
      <c r="Y478" s="348"/>
      <c r="Z478" s="348">
        <v>650000</v>
      </c>
      <c r="AA478" s="348"/>
      <c r="AB478" s="255"/>
      <c r="AC478" s="54">
        <f t="shared" si="127"/>
        <v>650000</v>
      </c>
      <c r="AD478" s="261">
        <v>650000</v>
      </c>
      <c r="AE478" s="241">
        <f t="shared" si="122"/>
        <v>0</v>
      </c>
      <c r="AF478" s="255">
        <v>585000</v>
      </c>
      <c r="AG478" s="345">
        <f t="shared" si="123"/>
        <v>65000</v>
      </c>
      <c r="AH478" s="207"/>
      <c r="AI478" s="207">
        <v>1</v>
      </c>
      <c r="AK478" s="207"/>
      <c r="AL478" s="208">
        <f t="shared" si="119"/>
        <v>1</v>
      </c>
    </row>
    <row r="479" spans="1:38" s="179" customFormat="1" ht="50.25" customHeight="1" x14ac:dyDescent="0.25">
      <c r="A479" s="12">
        <v>1</v>
      </c>
      <c r="B479" s="3">
        <v>1</v>
      </c>
      <c r="C479" s="3">
        <v>1</v>
      </c>
      <c r="D479" s="3">
        <v>1</v>
      </c>
      <c r="E479" s="361" t="s">
        <v>1316</v>
      </c>
      <c r="F479" s="362"/>
      <c r="G479" s="369" t="s">
        <v>1653</v>
      </c>
      <c r="H479" s="364"/>
      <c r="I479" s="4" t="s">
        <v>29</v>
      </c>
      <c r="J479" s="364"/>
      <c r="K479" s="370" t="s">
        <v>806</v>
      </c>
      <c r="L479" s="371" t="s">
        <v>1649</v>
      </c>
      <c r="M479" s="367"/>
      <c r="N479" s="364"/>
      <c r="O479" s="368"/>
      <c r="P479" s="347"/>
      <c r="Q479" s="347"/>
      <c r="R479" s="347"/>
      <c r="S479" s="348"/>
      <c r="T479" s="348"/>
      <c r="U479" s="348"/>
      <c r="V479" s="348"/>
      <c r="W479" s="349"/>
      <c r="X479" s="348"/>
      <c r="Y479" s="348"/>
      <c r="Z479" s="348">
        <v>650000</v>
      </c>
      <c r="AA479" s="348"/>
      <c r="AB479" s="255"/>
      <c r="AC479" s="54">
        <f t="shared" si="127"/>
        <v>650000</v>
      </c>
      <c r="AD479" s="261">
        <v>630233.88</v>
      </c>
      <c r="AE479" s="241">
        <f t="shared" si="122"/>
        <v>19766.119999999995</v>
      </c>
      <c r="AF479" s="255">
        <v>585000</v>
      </c>
      <c r="AG479" s="345">
        <f t="shared" si="123"/>
        <v>45233.880000000005</v>
      </c>
      <c r="AH479" s="207"/>
      <c r="AI479" s="207">
        <v>1</v>
      </c>
      <c r="AK479" s="207"/>
      <c r="AL479" s="208">
        <f t="shared" si="119"/>
        <v>1</v>
      </c>
    </row>
    <row r="480" spans="1:38" s="179" customFormat="1" ht="55.5" customHeight="1" x14ac:dyDescent="0.25">
      <c r="A480" s="12">
        <v>1</v>
      </c>
      <c r="B480" s="3">
        <v>1</v>
      </c>
      <c r="C480" s="3">
        <v>1</v>
      </c>
      <c r="D480" s="3">
        <v>1</v>
      </c>
      <c r="E480" s="361" t="s">
        <v>1316</v>
      </c>
      <c r="F480" s="362"/>
      <c r="G480" s="369" t="s">
        <v>1654</v>
      </c>
      <c r="H480" s="364"/>
      <c r="I480" s="4" t="s">
        <v>29</v>
      </c>
      <c r="J480" s="364"/>
      <c r="K480" s="370" t="s">
        <v>806</v>
      </c>
      <c r="L480" s="371" t="s">
        <v>1650</v>
      </c>
      <c r="M480" s="367"/>
      <c r="N480" s="364"/>
      <c r="O480" s="368"/>
      <c r="P480" s="347"/>
      <c r="Q480" s="347"/>
      <c r="R480" s="347"/>
      <c r="S480" s="348"/>
      <c r="T480" s="348"/>
      <c r="U480" s="348"/>
      <c r="V480" s="348"/>
      <c r="W480" s="349"/>
      <c r="X480" s="348"/>
      <c r="Y480" s="348"/>
      <c r="Z480" s="348">
        <v>650000</v>
      </c>
      <c r="AA480" s="348"/>
      <c r="AB480" s="255"/>
      <c r="AC480" s="54">
        <f t="shared" si="127"/>
        <v>650000</v>
      </c>
      <c r="AD480" s="261">
        <v>650000</v>
      </c>
      <c r="AE480" s="241">
        <f t="shared" si="122"/>
        <v>0</v>
      </c>
      <c r="AF480" s="255">
        <v>585000</v>
      </c>
      <c r="AG480" s="345">
        <f t="shared" si="123"/>
        <v>65000</v>
      </c>
      <c r="AH480" s="207"/>
      <c r="AI480" s="207">
        <v>1</v>
      </c>
      <c r="AK480" s="207"/>
      <c r="AL480" s="208">
        <f t="shared" si="119"/>
        <v>1</v>
      </c>
    </row>
    <row r="481" spans="1:38" s="179" customFormat="1" ht="53.25" customHeight="1" x14ac:dyDescent="0.25">
      <c r="A481" s="12">
        <v>1</v>
      </c>
      <c r="B481" s="3">
        <v>1</v>
      </c>
      <c r="C481" s="3">
        <v>1</v>
      </c>
      <c r="D481" s="3">
        <v>1</v>
      </c>
      <c r="E481" s="361" t="s">
        <v>1316</v>
      </c>
      <c r="F481" s="362"/>
      <c r="G481" s="369" t="s">
        <v>1655</v>
      </c>
      <c r="H481" s="364"/>
      <c r="I481" s="4" t="s">
        <v>29</v>
      </c>
      <c r="J481" s="364"/>
      <c r="K481" s="370" t="s">
        <v>806</v>
      </c>
      <c r="L481" s="371" t="s">
        <v>2002</v>
      </c>
      <c r="M481" s="367"/>
      <c r="N481" s="364"/>
      <c r="O481" s="368"/>
      <c r="P481" s="347"/>
      <c r="Q481" s="347"/>
      <c r="R481" s="347"/>
      <c r="S481" s="348"/>
      <c r="T481" s="348"/>
      <c r="U481" s="348"/>
      <c r="V481" s="348"/>
      <c r="W481" s="349"/>
      <c r="X481" s="348"/>
      <c r="Y481" s="348"/>
      <c r="Z481" s="348">
        <v>650000</v>
      </c>
      <c r="AA481" s="348"/>
      <c r="AB481" s="255"/>
      <c r="AC481" s="54">
        <f t="shared" si="127"/>
        <v>650000</v>
      </c>
      <c r="AD481" s="261">
        <v>650000</v>
      </c>
      <c r="AE481" s="241">
        <f t="shared" si="122"/>
        <v>0</v>
      </c>
      <c r="AF481" s="255">
        <v>585000</v>
      </c>
      <c r="AG481" s="345">
        <f t="shared" si="123"/>
        <v>65000</v>
      </c>
      <c r="AH481" s="207"/>
      <c r="AI481" s="207">
        <v>1</v>
      </c>
      <c r="AK481" s="207"/>
      <c r="AL481" s="208">
        <f t="shared" si="119"/>
        <v>1</v>
      </c>
    </row>
    <row r="482" spans="1:38" s="179" customFormat="1" ht="53.25" customHeight="1" x14ac:dyDescent="0.25">
      <c r="A482" s="12"/>
      <c r="B482" s="3"/>
      <c r="C482" s="3"/>
      <c r="D482" s="3">
        <v>1</v>
      </c>
      <c r="E482" s="361" t="s">
        <v>1316</v>
      </c>
      <c r="F482" s="362"/>
      <c r="G482" s="360" t="s">
        <v>1663</v>
      </c>
      <c r="H482" s="364"/>
      <c r="I482" s="4" t="s">
        <v>29</v>
      </c>
      <c r="J482" s="364"/>
      <c r="K482" s="370" t="s">
        <v>806</v>
      </c>
      <c r="L482" s="373" t="s">
        <v>1662</v>
      </c>
      <c r="M482" s="367"/>
      <c r="N482" s="364"/>
      <c r="O482" s="368"/>
      <c r="P482" s="347"/>
      <c r="Q482" s="347"/>
      <c r="R482" s="347"/>
      <c r="S482" s="348"/>
      <c r="T482" s="348"/>
      <c r="U482" s="348"/>
      <c r="V482" s="348"/>
      <c r="W482" s="349"/>
      <c r="X482" s="348"/>
      <c r="Y482" s="348"/>
      <c r="Z482" s="348">
        <v>1300000</v>
      </c>
      <c r="AA482" s="348"/>
      <c r="AB482" s="255"/>
      <c r="AC482" s="54">
        <f t="shared" si="127"/>
        <v>1300000</v>
      </c>
      <c r="AD482" s="261">
        <v>1300000</v>
      </c>
      <c r="AE482" s="241">
        <f t="shared" si="122"/>
        <v>0</v>
      </c>
      <c r="AF482" s="255">
        <v>0</v>
      </c>
      <c r="AG482" s="345">
        <f t="shared" si="123"/>
        <v>1300000</v>
      </c>
      <c r="AH482" s="207"/>
      <c r="AI482" s="207">
        <v>1</v>
      </c>
      <c r="AK482" s="207"/>
      <c r="AL482" s="208">
        <f t="shared" si="119"/>
        <v>1</v>
      </c>
    </row>
    <row r="483" spans="1:38" ht="50.1" customHeight="1" x14ac:dyDescent="0.25">
      <c r="A483" s="12">
        <v>1</v>
      </c>
      <c r="B483" s="3">
        <v>1</v>
      </c>
      <c r="C483" s="3">
        <v>1</v>
      </c>
      <c r="D483" s="3">
        <v>1</v>
      </c>
      <c r="E483" s="223" t="s">
        <v>1317</v>
      </c>
      <c r="F483" s="1" t="s">
        <v>1441</v>
      </c>
      <c r="G483" s="68" t="s">
        <v>1060</v>
      </c>
      <c r="H483" s="4" t="s">
        <v>1443</v>
      </c>
      <c r="I483" s="4" t="s">
        <v>31</v>
      </c>
      <c r="J483" s="4" t="s">
        <v>44</v>
      </c>
      <c r="K483" s="9" t="s">
        <v>153</v>
      </c>
      <c r="L483" s="68" t="s">
        <v>970</v>
      </c>
      <c r="M483" s="4" t="s">
        <v>45</v>
      </c>
      <c r="N483" s="68" t="s">
        <v>55</v>
      </c>
      <c r="O483" s="2">
        <v>5500</v>
      </c>
      <c r="P483" s="3">
        <v>2</v>
      </c>
      <c r="Q483" s="3" t="s">
        <v>91</v>
      </c>
      <c r="R483" s="3" t="s">
        <v>155</v>
      </c>
      <c r="S483" s="100">
        <v>13000000</v>
      </c>
      <c r="T483" s="100">
        <v>13000000</v>
      </c>
      <c r="U483" s="100">
        <v>13000000</v>
      </c>
      <c r="V483" s="100">
        <v>13000000</v>
      </c>
      <c r="W483" s="54">
        <v>13000000</v>
      </c>
      <c r="X483" s="100"/>
      <c r="Y483" s="100">
        <f t="shared" si="126"/>
        <v>13000000</v>
      </c>
      <c r="Z483" s="54">
        <v>13000000</v>
      </c>
      <c r="AA483" s="54"/>
      <c r="AB483" s="241"/>
      <c r="AC483" s="54">
        <f t="shared" si="127"/>
        <v>13000000</v>
      </c>
      <c r="AD483" s="35">
        <v>13000000</v>
      </c>
      <c r="AE483" s="241">
        <f t="shared" si="122"/>
        <v>0</v>
      </c>
      <c r="AF483" s="254">
        <v>12011700</v>
      </c>
      <c r="AG483" s="254">
        <f t="shared" si="123"/>
        <v>988300</v>
      </c>
      <c r="AH483" s="208">
        <v>1</v>
      </c>
      <c r="AI483" s="208"/>
      <c r="AK483" s="208"/>
      <c r="AL483" s="208">
        <f t="shared" si="119"/>
        <v>1</v>
      </c>
    </row>
    <row r="484" spans="1:38" ht="61.5" customHeight="1" x14ac:dyDescent="0.25">
      <c r="A484" s="12">
        <v>1</v>
      </c>
      <c r="B484" s="3">
        <v>1</v>
      </c>
      <c r="C484" s="3">
        <v>1</v>
      </c>
      <c r="D484" s="3">
        <v>1</v>
      </c>
      <c r="E484" s="223" t="s">
        <v>1318</v>
      </c>
      <c r="F484" s="1" t="s">
        <v>1441</v>
      </c>
      <c r="G484" s="68" t="s">
        <v>1061</v>
      </c>
      <c r="H484" s="4" t="s">
        <v>969</v>
      </c>
      <c r="I484" s="4" t="s">
        <v>32</v>
      </c>
      <c r="J484" s="4" t="s">
        <v>228</v>
      </c>
      <c r="K484" s="9" t="s">
        <v>153</v>
      </c>
      <c r="L484" s="68" t="s">
        <v>54</v>
      </c>
      <c r="M484" s="4" t="s">
        <v>52</v>
      </c>
      <c r="N484" s="68" t="s">
        <v>54</v>
      </c>
      <c r="O484" s="2">
        <v>50</v>
      </c>
      <c r="P484" s="3" t="s">
        <v>107</v>
      </c>
      <c r="Q484" s="3" t="s">
        <v>91</v>
      </c>
      <c r="R484" s="3" t="s">
        <v>91</v>
      </c>
      <c r="S484" s="100">
        <v>5000000</v>
      </c>
      <c r="T484" s="100">
        <v>5000000</v>
      </c>
      <c r="U484" s="100">
        <v>5000000</v>
      </c>
      <c r="V484" s="100">
        <v>5000000</v>
      </c>
      <c r="W484" s="54">
        <v>5000000</v>
      </c>
      <c r="X484" s="100"/>
      <c r="Y484" s="100">
        <f t="shared" si="126"/>
        <v>5000000</v>
      </c>
      <c r="Z484" s="54">
        <v>5000000</v>
      </c>
      <c r="AA484" s="54"/>
      <c r="AB484" s="241"/>
      <c r="AC484" s="54">
        <f t="shared" si="127"/>
        <v>5000000</v>
      </c>
      <c r="AD484" s="35">
        <v>4246464.12</v>
      </c>
      <c r="AE484" s="241">
        <f t="shared" si="122"/>
        <v>753535.87999999989</v>
      </c>
      <c r="AF484" s="254">
        <v>3381409.7300000004</v>
      </c>
      <c r="AG484" s="254">
        <f t="shared" si="123"/>
        <v>865054.38999999966</v>
      </c>
      <c r="AI484" s="208">
        <v>1</v>
      </c>
      <c r="AJ484" s="208"/>
      <c r="AK484" s="208"/>
      <c r="AL484" s="208">
        <f>SUM(AI484:AK484)</f>
        <v>1</v>
      </c>
    </row>
    <row r="485" spans="1:38" ht="50.1" customHeight="1" x14ac:dyDescent="0.25">
      <c r="A485" s="12">
        <v>1</v>
      </c>
      <c r="B485" s="3">
        <v>1</v>
      </c>
      <c r="C485" s="3">
        <v>1</v>
      </c>
      <c r="D485" s="3">
        <v>1</v>
      </c>
      <c r="E485" s="223" t="s">
        <v>1319</v>
      </c>
      <c r="F485" s="1" t="s">
        <v>1441</v>
      </c>
      <c r="G485" s="356" t="s">
        <v>937</v>
      </c>
      <c r="H485" s="1" t="s">
        <v>938</v>
      </c>
      <c r="I485" s="1" t="s">
        <v>31</v>
      </c>
      <c r="J485" s="1" t="s">
        <v>36</v>
      </c>
      <c r="K485" s="357" t="s">
        <v>935</v>
      </c>
      <c r="L485" s="65" t="s">
        <v>54</v>
      </c>
      <c r="M485" s="1" t="s">
        <v>52</v>
      </c>
      <c r="N485" s="65" t="s">
        <v>54</v>
      </c>
      <c r="O485" s="343" t="s">
        <v>1382</v>
      </c>
      <c r="P485" s="3" t="s">
        <v>107</v>
      </c>
      <c r="Q485" s="49" t="s">
        <v>91</v>
      </c>
      <c r="R485" s="50" t="s">
        <v>91</v>
      </c>
      <c r="S485" s="42">
        <v>1150000</v>
      </c>
      <c r="T485" s="43">
        <v>500000</v>
      </c>
      <c r="U485" s="43">
        <v>500000</v>
      </c>
      <c r="V485" s="43">
        <v>300000</v>
      </c>
      <c r="W485" s="58">
        <v>300000</v>
      </c>
      <c r="X485" s="25"/>
      <c r="Y485" s="100">
        <f t="shared" si="126"/>
        <v>300000</v>
      </c>
      <c r="Z485" s="58">
        <v>300000</v>
      </c>
      <c r="AA485" s="58"/>
      <c r="AB485" s="241"/>
      <c r="AC485" s="54">
        <f t="shared" si="127"/>
        <v>300000</v>
      </c>
      <c r="AD485" s="35">
        <v>77000</v>
      </c>
      <c r="AE485" s="241">
        <f t="shared" si="122"/>
        <v>223000</v>
      </c>
      <c r="AF485" s="254">
        <v>72000</v>
      </c>
      <c r="AG485" s="254">
        <f t="shared" si="123"/>
        <v>5000</v>
      </c>
      <c r="AH485" s="208">
        <v>1</v>
      </c>
      <c r="AI485" s="208"/>
      <c r="AK485" s="208"/>
      <c r="AL485" s="208">
        <f>SUM(AH485:AK485)</f>
        <v>1</v>
      </c>
    </row>
    <row r="486" spans="1:38" ht="76.5" customHeight="1" x14ac:dyDescent="0.25">
      <c r="A486" s="12">
        <v>1</v>
      </c>
      <c r="B486" s="3">
        <v>1</v>
      </c>
      <c r="C486" s="3">
        <v>1</v>
      </c>
      <c r="D486" s="3">
        <v>1</v>
      </c>
      <c r="E486" s="223" t="s">
        <v>1320</v>
      </c>
      <c r="F486" s="1" t="s">
        <v>1441</v>
      </c>
      <c r="G486" s="356" t="s">
        <v>1444</v>
      </c>
      <c r="H486" s="1" t="s">
        <v>939</v>
      </c>
      <c r="I486" s="1" t="s">
        <v>31</v>
      </c>
      <c r="J486" s="1" t="s">
        <v>934</v>
      </c>
      <c r="K486" s="357" t="s">
        <v>935</v>
      </c>
      <c r="L486" s="65" t="s">
        <v>54</v>
      </c>
      <c r="M486" s="1" t="s">
        <v>52</v>
      </c>
      <c r="N486" s="65" t="s">
        <v>54</v>
      </c>
      <c r="O486" s="343" t="s">
        <v>1445</v>
      </c>
      <c r="P486" s="3" t="s">
        <v>107</v>
      </c>
      <c r="Q486" s="49" t="s">
        <v>91</v>
      </c>
      <c r="R486" s="41" t="s">
        <v>91</v>
      </c>
      <c r="S486" s="42">
        <v>300000</v>
      </c>
      <c r="T486" s="42">
        <v>300000</v>
      </c>
      <c r="U486" s="42">
        <v>300000</v>
      </c>
      <c r="V486" s="42">
        <v>300000</v>
      </c>
      <c r="W486" s="58">
        <v>300000</v>
      </c>
      <c r="X486" s="79"/>
      <c r="Y486" s="100">
        <f t="shared" si="126"/>
        <v>300000</v>
      </c>
      <c r="Z486" s="58">
        <v>300000</v>
      </c>
      <c r="AA486" s="58"/>
      <c r="AB486" s="241"/>
      <c r="AC486" s="54">
        <f t="shared" si="127"/>
        <v>300000</v>
      </c>
      <c r="AD486" s="35">
        <v>102000</v>
      </c>
      <c r="AE486" s="241">
        <f t="shared" si="122"/>
        <v>198000</v>
      </c>
      <c r="AF486" s="254">
        <v>89250</v>
      </c>
      <c r="AG486" s="254">
        <f t="shared" si="123"/>
        <v>12750</v>
      </c>
      <c r="AH486" s="208">
        <v>1</v>
      </c>
      <c r="AI486" s="208"/>
      <c r="AJ486" s="208"/>
      <c r="AK486" s="208"/>
      <c r="AL486" s="208">
        <f t="shared" si="119"/>
        <v>1</v>
      </c>
    </row>
    <row r="487" spans="1:38" ht="66" customHeight="1" x14ac:dyDescent="0.25">
      <c r="A487" s="12">
        <v>1</v>
      </c>
      <c r="B487" s="3">
        <v>1</v>
      </c>
      <c r="C487" s="3">
        <v>1</v>
      </c>
      <c r="D487" s="3">
        <v>1</v>
      </c>
      <c r="E487" s="223" t="s">
        <v>2026</v>
      </c>
      <c r="F487" s="1" t="s">
        <v>1441</v>
      </c>
      <c r="G487" s="68" t="s">
        <v>971</v>
      </c>
      <c r="H487" s="4" t="s">
        <v>972</v>
      </c>
      <c r="I487" s="4" t="s">
        <v>30</v>
      </c>
      <c r="J487" s="4" t="s">
        <v>37</v>
      </c>
      <c r="K487" s="9" t="s">
        <v>153</v>
      </c>
      <c r="L487" s="68" t="s">
        <v>54</v>
      </c>
      <c r="M487" s="4" t="s">
        <v>52</v>
      </c>
      <c r="N487" s="68" t="s">
        <v>54</v>
      </c>
      <c r="O487" s="2">
        <v>1725</v>
      </c>
      <c r="P487" s="3">
        <v>5</v>
      </c>
      <c r="Q487" s="49" t="s">
        <v>91</v>
      </c>
      <c r="R487" s="3" t="s">
        <v>91</v>
      </c>
      <c r="S487" s="100">
        <v>20500000</v>
      </c>
      <c r="T487" s="100">
        <v>20500000</v>
      </c>
      <c r="U487" s="100">
        <v>20500000</v>
      </c>
      <c r="V487" s="100">
        <v>20500000</v>
      </c>
      <c r="W487" s="54">
        <v>12000000</v>
      </c>
      <c r="X487" s="100">
        <v>8500000</v>
      </c>
      <c r="Y487" s="100">
        <f t="shared" si="126"/>
        <v>20500000</v>
      </c>
      <c r="Z487" s="54">
        <f>20500000-Z488</f>
        <v>12500000</v>
      </c>
      <c r="AA487" s="54"/>
      <c r="AB487" s="241">
        <v>-8000000</v>
      </c>
      <c r="AC487" s="54">
        <f t="shared" si="127"/>
        <v>4500000</v>
      </c>
      <c r="AD487" s="35">
        <v>4048418.3800000004</v>
      </c>
      <c r="AE487" s="241">
        <f t="shared" si="122"/>
        <v>451581.61999999965</v>
      </c>
      <c r="AF487" s="254">
        <v>2819872.7899999996</v>
      </c>
      <c r="AG487" s="254">
        <f t="shared" si="123"/>
        <v>1228545.5900000008</v>
      </c>
      <c r="AH487" s="208">
        <v>1</v>
      </c>
      <c r="AI487" s="208"/>
      <c r="AJ487" s="208"/>
      <c r="AK487" s="208"/>
      <c r="AL487" s="208">
        <f t="shared" ref="AL487:AL505" si="130">SUM(AH487:AK487)</f>
        <v>1</v>
      </c>
    </row>
    <row r="488" spans="1:38" ht="66" customHeight="1" x14ac:dyDescent="0.25">
      <c r="B488" s="3"/>
      <c r="C488" s="3"/>
      <c r="D488" s="3"/>
      <c r="E488" s="223" t="s">
        <v>2026</v>
      </c>
      <c r="F488" s="1"/>
      <c r="G488" s="68" t="s">
        <v>2125</v>
      </c>
      <c r="H488" s="4"/>
      <c r="I488" s="4" t="s">
        <v>30</v>
      </c>
      <c r="J488" s="4"/>
      <c r="K488" s="9"/>
      <c r="L488" s="68" t="s">
        <v>1573</v>
      </c>
      <c r="M488" s="4"/>
      <c r="N488" s="68"/>
      <c r="O488" s="2"/>
      <c r="P488" s="3"/>
      <c r="Q488" s="49"/>
      <c r="R488" s="3"/>
      <c r="S488" s="100"/>
      <c r="T488" s="100"/>
      <c r="U488" s="100"/>
      <c r="V488" s="100"/>
      <c r="W488" s="54"/>
      <c r="X488" s="100"/>
      <c r="Y488" s="100"/>
      <c r="Z488" s="54">
        <v>8000000</v>
      </c>
      <c r="AA488" s="54"/>
      <c r="AB488" s="241"/>
      <c r="AC488" s="54">
        <f t="shared" si="127"/>
        <v>8000000</v>
      </c>
      <c r="AD488" s="35">
        <v>8000000</v>
      </c>
      <c r="AE488" s="241">
        <f t="shared" si="122"/>
        <v>0</v>
      </c>
      <c r="AF488" s="254">
        <v>2400000</v>
      </c>
      <c r="AG488" s="254">
        <f t="shared" si="123"/>
        <v>5600000</v>
      </c>
      <c r="AH488" s="208"/>
      <c r="AI488" s="208"/>
      <c r="AJ488" s="325"/>
      <c r="AK488" s="208"/>
      <c r="AL488" s="208"/>
    </row>
    <row r="489" spans="1:38" ht="50.1" customHeight="1" x14ac:dyDescent="0.25">
      <c r="A489" s="12">
        <v>1</v>
      </c>
      <c r="B489" s="3">
        <v>1</v>
      </c>
      <c r="C489" s="3">
        <v>1</v>
      </c>
      <c r="D489" s="3">
        <v>1</v>
      </c>
      <c r="E489" s="223" t="s">
        <v>1321</v>
      </c>
      <c r="F489" s="1" t="s">
        <v>1441</v>
      </c>
      <c r="G489" s="68" t="s">
        <v>1067</v>
      </c>
      <c r="H489" s="4" t="s">
        <v>1068</v>
      </c>
      <c r="I489" s="4" t="s">
        <v>32</v>
      </c>
      <c r="J489" s="4" t="s">
        <v>228</v>
      </c>
      <c r="K489" s="9" t="s">
        <v>153</v>
      </c>
      <c r="L489" s="68" t="s">
        <v>2039</v>
      </c>
      <c r="M489" s="4" t="s">
        <v>52</v>
      </c>
      <c r="N489" s="68" t="s">
        <v>54</v>
      </c>
      <c r="O489" s="2">
        <v>3</v>
      </c>
      <c r="P489" s="3" t="s">
        <v>107</v>
      </c>
      <c r="Q489" s="49" t="s">
        <v>91</v>
      </c>
      <c r="R489" s="3" t="s">
        <v>91</v>
      </c>
      <c r="S489" s="100">
        <v>20000000</v>
      </c>
      <c r="T489" s="100">
        <v>20000000</v>
      </c>
      <c r="U489" s="100">
        <v>20000000</v>
      </c>
      <c r="V489" s="100">
        <v>20000000</v>
      </c>
      <c r="W489" s="54">
        <v>10000000</v>
      </c>
      <c r="X489" s="100">
        <v>10000000</v>
      </c>
      <c r="Y489" s="100">
        <f t="shared" si="126"/>
        <v>20000000</v>
      </c>
      <c r="Z489" s="54">
        <v>10000000</v>
      </c>
      <c r="AA489" s="54"/>
      <c r="AB489" s="241"/>
      <c r="AC489" s="54">
        <f t="shared" si="127"/>
        <v>10000000</v>
      </c>
      <c r="AD489" s="35">
        <v>10000000</v>
      </c>
      <c r="AE489" s="241">
        <f t="shared" si="122"/>
        <v>0</v>
      </c>
      <c r="AF489" s="254">
        <v>3000000</v>
      </c>
      <c r="AG489" s="254">
        <f t="shared" si="123"/>
        <v>7000000</v>
      </c>
      <c r="AH489" s="208">
        <v>1</v>
      </c>
      <c r="AI489" s="208"/>
      <c r="AK489" s="208"/>
      <c r="AL489" s="208">
        <f>SUM(AH489:AK489)</f>
        <v>1</v>
      </c>
    </row>
    <row r="490" spans="1:38" ht="50.1" customHeight="1" x14ac:dyDescent="0.25">
      <c r="A490" s="12">
        <v>1</v>
      </c>
      <c r="B490" s="3">
        <v>1</v>
      </c>
      <c r="C490" s="3">
        <v>1</v>
      </c>
      <c r="D490" s="3">
        <v>1</v>
      </c>
      <c r="E490" s="223" t="s">
        <v>1322</v>
      </c>
      <c r="F490" s="1" t="s">
        <v>1441</v>
      </c>
      <c r="G490" s="68" t="s">
        <v>974</v>
      </c>
      <c r="H490" s="4" t="s">
        <v>975</v>
      </c>
      <c r="I490" s="4" t="s">
        <v>30</v>
      </c>
      <c r="J490" s="4" t="s">
        <v>228</v>
      </c>
      <c r="K490" s="9" t="s">
        <v>153</v>
      </c>
      <c r="L490" s="68" t="s">
        <v>54</v>
      </c>
      <c r="M490" s="4" t="s">
        <v>52</v>
      </c>
      <c r="N490" s="68" t="s">
        <v>54</v>
      </c>
      <c r="O490" s="2">
        <v>5000000</v>
      </c>
      <c r="P490" s="3" t="s">
        <v>107</v>
      </c>
      <c r="Q490" s="3" t="s">
        <v>91</v>
      </c>
      <c r="R490" s="3" t="s">
        <v>91</v>
      </c>
      <c r="S490" s="100">
        <v>10000000</v>
      </c>
      <c r="T490" s="100">
        <v>10000000</v>
      </c>
      <c r="U490" s="100">
        <v>10000000</v>
      </c>
      <c r="V490" s="100">
        <v>10000000</v>
      </c>
      <c r="W490" s="54">
        <v>10000000</v>
      </c>
      <c r="X490" s="100"/>
      <c r="Y490" s="100">
        <f t="shared" si="126"/>
        <v>10000000</v>
      </c>
      <c r="Z490" s="54">
        <v>10000000</v>
      </c>
      <c r="AA490" s="54"/>
      <c r="AB490" s="241"/>
      <c r="AC490" s="54">
        <f t="shared" si="127"/>
        <v>10000000</v>
      </c>
      <c r="AD490" s="35">
        <v>9999598.9800000004</v>
      </c>
      <c r="AE490" s="241">
        <f t="shared" si="122"/>
        <v>401.01999999955297</v>
      </c>
      <c r="AF490" s="254">
        <v>7716376.75</v>
      </c>
      <c r="AG490" s="254">
        <f t="shared" si="123"/>
        <v>2283222.2300000004</v>
      </c>
      <c r="AH490" s="208">
        <v>1</v>
      </c>
      <c r="AI490" s="208"/>
      <c r="AJ490" s="208"/>
      <c r="AK490" s="208"/>
      <c r="AL490" s="208">
        <f t="shared" si="130"/>
        <v>1</v>
      </c>
    </row>
    <row r="491" spans="1:38" ht="50.1" customHeight="1" x14ac:dyDescent="0.25">
      <c r="A491" s="12">
        <v>1</v>
      </c>
      <c r="B491" s="3">
        <v>1</v>
      </c>
      <c r="C491" s="3">
        <v>1</v>
      </c>
      <c r="D491" s="3">
        <v>1</v>
      </c>
      <c r="E491" s="223" t="s">
        <v>1323</v>
      </c>
      <c r="F491" s="24" t="s">
        <v>1441</v>
      </c>
      <c r="G491" s="68" t="s">
        <v>976</v>
      </c>
      <c r="H491" s="108" t="s">
        <v>1446</v>
      </c>
      <c r="I491" s="4" t="s">
        <v>29</v>
      </c>
      <c r="J491" s="4" t="s">
        <v>42</v>
      </c>
      <c r="K491" s="9" t="s">
        <v>153</v>
      </c>
      <c r="L491" s="68" t="s">
        <v>54</v>
      </c>
      <c r="M491" s="4" t="s">
        <v>52</v>
      </c>
      <c r="N491" s="68" t="s">
        <v>54</v>
      </c>
      <c r="O491" s="2">
        <v>38000000</v>
      </c>
      <c r="P491" s="3" t="s">
        <v>107</v>
      </c>
      <c r="Q491" s="3" t="s">
        <v>91</v>
      </c>
      <c r="R491" s="3" t="s">
        <v>91</v>
      </c>
      <c r="S491" s="100">
        <v>6000000</v>
      </c>
      <c r="T491" s="100">
        <v>6000000</v>
      </c>
      <c r="U491" s="100">
        <v>6000000</v>
      </c>
      <c r="V491" s="100">
        <v>6000000</v>
      </c>
      <c r="W491" s="54">
        <v>6000000</v>
      </c>
      <c r="X491" s="100"/>
      <c r="Y491" s="100">
        <f t="shared" si="126"/>
        <v>6000000</v>
      </c>
      <c r="Z491" s="54">
        <v>6000000</v>
      </c>
      <c r="AA491" s="54"/>
      <c r="AB491" s="241"/>
      <c r="AC491" s="54">
        <f t="shared" si="127"/>
        <v>6000000</v>
      </c>
      <c r="AD491" s="35">
        <v>5745558.7400000002</v>
      </c>
      <c r="AE491" s="241">
        <f t="shared" si="122"/>
        <v>254441.25999999978</v>
      </c>
      <c r="AF491" s="254">
        <v>5699861.75</v>
      </c>
      <c r="AG491" s="254">
        <f t="shared" si="123"/>
        <v>45696.990000000224</v>
      </c>
      <c r="AI491" s="208">
        <v>1</v>
      </c>
      <c r="AJ491" s="208"/>
      <c r="AK491" s="208"/>
      <c r="AL491" s="208">
        <f t="shared" si="130"/>
        <v>1</v>
      </c>
    </row>
    <row r="492" spans="1:38" ht="50.1" customHeight="1" x14ac:dyDescent="0.25">
      <c r="A492" s="12">
        <v>1</v>
      </c>
      <c r="B492" s="3">
        <v>1</v>
      </c>
      <c r="C492" s="3">
        <v>1</v>
      </c>
      <c r="D492" s="3">
        <v>1</v>
      </c>
      <c r="E492" s="223" t="s">
        <v>1324</v>
      </c>
      <c r="F492" s="24" t="s">
        <v>1441</v>
      </c>
      <c r="G492" s="68" t="s">
        <v>1517</v>
      </c>
      <c r="H492" s="108" t="s">
        <v>1063</v>
      </c>
      <c r="I492" s="4" t="s">
        <v>29</v>
      </c>
      <c r="J492" s="4" t="s">
        <v>42</v>
      </c>
      <c r="K492" s="9" t="s">
        <v>153</v>
      </c>
      <c r="L492" s="68" t="s">
        <v>54</v>
      </c>
      <c r="M492" s="4" t="s">
        <v>52</v>
      </c>
      <c r="N492" s="68" t="s">
        <v>54</v>
      </c>
      <c r="O492" s="2">
        <v>5000000</v>
      </c>
      <c r="P492" s="3">
        <v>2000</v>
      </c>
      <c r="Q492" s="3" t="s">
        <v>88</v>
      </c>
      <c r="R492" s="3" t="s">
        <v>977</v>
      </c>
      <c r="S492" s="100">
        <v>2500000</v>
      </c>
      <c r="T492" s="100">
        <v>2500000</v>
      </c>
      <c r="U492" s="100">
        <v>2500000</v>
      </c>
      <c r="V492" s="100">
        <v>2500000</v>
      </c>
      <c r="W492" s="54">
        <v>1500000</v>
      </c>
      <c r="X492" s="100">
        <v>1000000</v>
      </c>
      <c r="Y492" s="100">
        <f t="shared" si="126"/>
        <v>2500000</v>
      </c>
      <c r="Z492" s="54">
        <v>1500000</v>
      </c>
      <c r="AA492" s="54"/>
      <c r="AB492" s="241"/>
      <c r="AC492" s="54">
        <f t="shared" si="127"/>
        <v>1500000</v>
      </c>
      <c r="AD492" s="35">
        <v>150000</v>
      </c>
      <c r="AE492" s="241">
        <f t="shared" si="122"/>
        <v>1350000</v>
      </c>
      <c r="AF492" s="254">
        <v>150000</v>
      </c>
      <c r="AG492" s="254">
        <f t="shared" si="123"/>
        <v>0</v>
      </c>
      <c r="AH492" s="208"/>
      <c r="AI492" s="208"/>
      <c r="AK492" s="208">
        <v>1</v>
      </c>
      <c r="AL492" s="208">
        <f>SUM(AH492:AK492)</f>
        <v>1</v>
      </c>
    </row>
    <row r="493" spans="1:38" ht="50.1" customHeight="1" x14ac:dyDescent="0.25">
      <c r="A493" s="12">
        <v>1</v>
      </c>
      <c r="B493" s="3">
        <v>1</v>
      </c>
      <c r="C493" s="3">
        <v>1</v>
      </c>
      <c r="D493" s="3">
        <v>1</v>
      </c>
      <c r="E493" s="223" t="s">
        <v>1325</v>
      </c>
      <c r="F493" s="24" t="s">
        <v>1441</v>
      </c>
      <c r="G493" s="68" t="s">
        <v>1069</v>
      </c>
      <c r="H493" s="108" t="s">
        <v>978</v>
      </c>
      <c r="I493" s="4" t="s">
        <v>31</v>
      </c>
      <c r="J493" s="4" t="s">
        <v>36</v>
      </c>
      <c r="K493" s="9" t="s">
        <v>153</v>
      </c>
      <c r="L493" s="68" t="s">
        <v>54</v>
      </c>
      <c r="M493" s="4" t="s">
        <v>52</v>
      </c>
      <c r="N493" s="68" t="s">
        <v>54</v>
      </c>
      <c r="O493" s="2">
        <v>100000</v>
      </c>
      <c r="P493" s="3" t="s">
        <v>107</v>
      </c>
      <c r="Q493" s="3" t="s">
        <v>91</v>
      </c>
      <c r="R493" s="3" t="s">
        <v>91</v>
      </c>
      <c r="S493" s="100">
        <v>5200000</v>
      </c>
      <c r="T493" s="100">
        <v>5200000</v>
      </c>
      <c r="U493" s="100">
        <v>5200000</v>
      </c>
      <c r="V493" s="100">
        <v>5200000</v>
      </c>
      <c r="W493" s="54">
        <v>5200000</v>
      </c>
      <c r="X493" s="100"/>
      <c r="Y493" s="100">
        <f t="shared" si="126"/>
        <v>5200000</v>
      </c>
      <c r="Z493" s="54">
        <v>5200000</v>
      </c>
      <c r="AA493" s="54"/>
      <c r="AB493" s="241"/>
      <c r="AC493" s="54">
        <f t="shared" si="127"/>
        <v>5200000</v>
      </c>
      <c r="AD493" s="35">
        <v>5174343.24</v>
      </c>
      <c r="AE493" s="241">
        <f t="shared" si="122"/>
        <v>25656.759999999776</v>
      </c>
      <c r="AF493" s="254">
        <v>3745891.0200000005</v>
      </c>
      <c r="AG493" s="254">
        <f t="shared" si="123"/>
        <v>1428452.2199999997</v>
      </c>
      <c r="AH493" s="208">
        <v>1</v>
      </c>
      <c r="AI493" s="208"/>
      <c r="AJ493" s="208"/>
      <c r="AK493" s="208"/>
      <c r="AL493" s="208">
        <f t="shared" si="130"/>
        <v>1</v>
      </c>
    </row>
    <row r="494" spans="1:38" ht="50.1" customHeight="1" x14ac:dyDescent="0.25">
      <c r="A494" s="12">
        <v>1</v>
      </c>
      <c r="B494" s="3">
        <v>1</v>
      </c>
      <c r="C494" s="3">
        <v>1</v>
      </c>
      <c r="D494" s="3">
        <v>1</v>
      </c>
      <c r="E494" s="223" t="s">
        <v>1326</v>
      </c>
      <c r="F494" s="24" t="s">
        <v>1441</v>
      </c>
      <c r="G494" s="68" t="s">
        <v>1070</v>
      </c>
      <c r="H494" s="108" t="s">
        <v>978</v>
      </c>
      <c r="I494" s="4" t="s">
        <v>31</v>
      </c>
      <c r="J494" s="4" t="s">
        <v>36</v>
      </c>
      <c r="K494" s="9" t="s">
        <v>153</v>
      </c>
      <c r="L494" s="68" t="s">
        <v>54</v>
      </c>
      <c r="M494" s="4" t="s">
        <v>52</v>
      </c>
      <c r="N494" s="68" t="s">
        <v>54</v>
      </c>
      <c r="O494" s="2">
        <v>200000</v>
      </c>
      <c r="P494" s="3" t="s">
        <v>107</v>
      </c>
      <c r="Q494" s="3" t="s">
        <v>91</v>
      </c>
      <c r="R494" s="3" t="s">
        <v>91</v>
      </c>
      <c r="S494" s="100">
        <v>800000</v>
      </c>
      <c r="T494" s="100">
        <v>800000</v>
      </c>
      <c r="U494" s="100">
        <v>800000</v>
      </c>
      <c r="V494" s="100">
        <v>800000</v>
      </c>
      <c r="W494" s="54">
        <v>800000</v>
      </c>
      <c r="X494" s="100"/>
      <c r="Y494" s="100">
        <f t="shared" si="126"/>
        <v>800000</v>
      </c>
      <c r="Z494" s="54">
        <v>800000</v>
      </c>
      <c r="AA494" s="54"/>
      <c r="AB494" s="241"/>
      <c r="AC494" s="54">
        <f t="shared" si="127"/>
        <v>800000</v>
      </c>
      <c r="AD494" s="35">
        <v>715000</v>
      </c>
      <c r="AE494" s="241">
        <f t="shared" si="122"/>
        <v>85000</v>
      </c>
      <c r="AF494" s="254">
        <v>155000</v>
      </c>
      <c r="AG494" s="254">
        <f t="shared" si="123"/>
        <v>560000</v>
      </c>
      <c r="AH494" s="208">
        <v>1</v>
      </c>
      <c r="AI494" s="208"/>
      <c r="AK494" s="208"/>
      <c r="AL494" s="208">
        <f>SUM(AH494:AK494)</f>
        <v>1</v>
      </c>
    </row>
    <row r="495" spans="1:38" ht="114.75" customHeight="1" x14ac:dyDescent="0.25">
      <c r="A495" s="12">
        <v>1</v>
      </c>
      <c r="B495" s="3">
        <v>1</v>
      </c>
      <c r="C495" s="3">
        <v>1</v>
      </c>
      <c r="D495" s="3">
        <v>1</v>
      </c>
      <c r="E495" s="223" t="s">
        <v>1327</v>
      </c>
      <c r="F495" s="24" t="s">
        <v>1441</v>
      </c>
      <c r="G495" s="68" t="s">
        <v>1064</v>
      </c>
      <c r="H495" s="108" t="s">
        <v>979</v>
      </c>
      <c r="I495" s="4" t="s">
        <v>32</v>
      </c>
      <c r="J495" s="4" t="s">
        <v>228</v>
      </c>
      <c r="K495" s="9" t="s">
        <v>153</v>
      </c>
      <c r="L495" s="68" t="s">
        <v>54</v>
      </c>
      <c r="M495" s="4" t="s">
        <v>52</v>
      </c>
      <c r="N495" s="68" t="s">
        <v>54</v>
      </c>
      <c r="O495" s="2"/>
      <c r="P495" s="3"/>
      <c r="Q495" s="3" t="s">
        <v>91</v>
      </c>
      <c r="R495" s="3" t="s">
        <v>91</v>
      </c>
      <c r="S495" s="100">
        <v>18000000</v>
      </c>
      <c r="T495" s="100">
        <v>18000000</v>
      </c>
      <c r="U495" s="100">
        <v>18000000</v>
      </c>
      <c r="V495" s="100">
        <v>18000000</v>
      </c>
      <c r="W495" s="54">
        <v>15000000</v>
      </c>
      <c r="X495" s="100">
        <v>3000000</v>
      </c>
      <c r="Y495" s="100">
        <f t="shared" si="126"/>
        <v>18000000</v>
      </c>
      <c r="Z495" s="54">
        <v>15000000</v>
      </c>
      <c r="AA495" s="54"/>
      <c r="AB495" s="241"/>
      <c r="AC495" s="54">
        <f t="shared" si="127"/>
        <v>15000000</v>
      </c>
      <c r="AD495" s="35">
        <v>11748104.359999999</v>
      </c>
      <c r="AE495" s="241">
        <f t="shared" si="122"/>
        <v>3251895.6400000006</v>
      </c>
      <c r="AF495" s="254">
        <v>11434961.659999998</v>
      </c>
      <c r="AG495" s="254">
        <f t="shared" si="123"/>
        <v>313142.70000000112</v>
      </c>
      <c r="AH495" s="208">
        <v>1</v>
      </c>
      <c r="AI495" s="208"/>
      <c r="AJ495" s="208"/>
      <c r="AK495" s="208"/>
      <c r="AL495" s="208">
        <f t="shared" si="130"/>
        <v>1</v>
      </c>
    </row>
    <row r="496" spans="1:38" s="38" customFormat="1" ht="50.1" customHeight="1" x14ac:dyDescent="0.25">
      <c r="A496" s="12">
        <v>1</v>
      </c>
      <c r="B496" s="3">
        <v>1</v>
      </c>
      <c r="C496" s="3">
        <v>1</v>
      </c>
      <c r="D496" s="3">
        <v>1</v>
      </c>
      <c r="E496" s="223" t="s">
        <v>1328</v>
      </c>
      <c r="F496" s="24" t="s">
        <v>1441</v>
      </c>
      <c r="G496" s="68" t="s">
        <v>980</v>
      </c>
      <c r="H496" s="108" t="s">
        <v>1071</v>
      </c>
      <c r="I496" s="4" t="s">
        <v>32</v>
      </c>
      <c r="J496" s="4" t="s">
        <v>228</v>
      </c>
      <c r="K496" s="9" t="s">
        <v>153</v>
      </c>
      <c r="L496" s="68" t="s">
        <v>54</v>
      </c>
      <c r="M496" s="4" t="s">
        <v>52</v>
      </c>
      <c r="N496" s="68" t="s">
        <v>54</v>
      </c>
      <c r="O496" s="2"/>
      <c r="P496" s="3"/>
      <c r="Q496" s="3" t="s">
        <v>91</v>
      </c>
      <c r="R496" s="3" t="s">
        <v>91</v>
      </c>
      <c r="S496" s="100">
        <v>3500000</v>
      </c>
      <c r="T496" s="100">
        <v>3500000</v>
      </c>
      <c r="U496" s="100">
        <v>3500000</v>
      </c>
      <c r="V496" s="100">
        <v>3500000</v>
      </c>
      <c r="W496" s="54">
        <v>2500000</v>
      </c>
      <c r="X496" s="100">
        <v>1000000</v>
      </c>
      <c r="Y496" s="100">
        <f t="shared" si="126"/>
        <v>3500000</v>
      </c>
      <c r="Z496" s="54">
        <v>2500000</v>
      </c>
      <c r="AA496" s="54"/>
      <c r="AB496" s="241"/>
      <c r="AC496" s="54">
        <f t="shared" si="127"/>
        <v>2500000</v>
      </c>
      <c r="AD496" s="35">
        <v>1678128.4999999998</v>
      </c>
      <c r="AE496" s="241">
        <f t="shared" si="122"/>
        <v>821871.50000000023</v>
      </c>
      <c r="AF496" s="254">
        <v>1227683.4999999998</v>
      </c>
      <c r="AG496" s="254">
        <f t="shared" si="123"/>
        <v>450445</v>
      </c>
      <c r="AH496" s="208">
        <v>1</v>
      </c>
      <c r="AI496" s="208"/>
      <c r="AJ496" s="208"/>
      <c r="AK496" s="208"/>
      <c r="AL496" s="208">
        <f t="shared" si="130"/>
        <v>1</v>
      </c>
    </row>
    <row r="497" spans="1:38" s="38" customFormat="1" ht="50.1" customHeight="1" x14ac:dyDescent="0.25">
      <c r="A497" s="12">
        <v>1</v>
      </c>
      <c r="B497" s="3">
        <v>1</v>
      </c>
      <c r="C497" s="3">
        <v>1</v>
      </c>
      <c r="D497" s="3">
        <v>1</v>
      </c>
      <c r="E497" s="223" t="s">
        <v>1329</v>
      </c>
      <c r="F497" s="24" t="s">
        <v>1441</v>
      </c>
      <c r="G497" s="68" t="s">
        <v>981</v>
      </c>
      <c r="H497" s="108" t="s">
        <v>982</v>
      </c>
      <c r="I497" s="4" t="s">
        <v>32</v>
      </c>
      <c r="J497" s="4" t="s">
        <v>40</v>
      </c>
      <c r="K497" s="9" t="s">
        <v>153</v>
      </c>
      <c r="L497" s="68" t="s">
        <v>54</v>
      </c>
      <c r="M497" s="4" t="s">
        <v>52</v>
      </c>
      <c r="N497" s="68" t="s">
        <v>54</v>
      </c>
      <c r="O497" s="2">
        <v>1000</v>
      </c>
      <c r="P497" s="3" t="s">
        <v>107</v>
      </c>
      <c r="Q497" s="3" t="s">
        <v>91</v>
      </c>
      <c r="R497" s="3" t="s">
        <v>91</v>
      </c>
      <c r="S497" s="100">
        <v>2500000</v>
      </c>
      <c r="T497" s="100">
        <v>2500000</v>
      </c>
      <c r="U497" s="100">
        <v>2500000</v>
      </c>
      <c r="V497" s="100">
        <v>2500000</v>
      </c>
      <c r="W497" s="54">
        <v>2000000</v>
      </c>
      <c r="X497" s="100">
        <v>500000</v>
      </c>
      <c r="Y497" s="100">
        <f t="shared" si="126"/>
        <v>2500000</v>
      </c>
      <c r="Z497" s="54">
        <f>2000000</f>
        <v>2000000</v>
      </c>
      <c r="AA497" s="54"/>
      <c r="AB497" s="241"/>
      <c r="AC497" s="54">
        <f t="shared" si="127"/>
        <v>2000000</v>
      </c>
      <c r="AD497" s="35">
        <v>1640904.41</v>
      </c>
      <c r="AE497" s="241">
        <f t="shared" si="122"/>
        <v>359095.59000000008</v>
      </c>
      <c r="AF497" s="254">
        <v>1479572.67</v>
      </c>
      <c r="AG497" s="254">
        <f t="shared" si="123"/>
        <v>161331.74</v>
      </c>
      <c r="AH497" s="208">
        <v>1</v>
      </c>
      <c r="AI497" s="208"/>
      <c r="AJ497" s="208"/>
      <c r="AK497" s="208"/>
      <c r="AL497" s="208">
        <f t="shared" si="130"/>
        <v>1</v>
      </c>
    </row>
    <row r="498" spans="1:38" s="38" customFormat="1" ht="50.1" customHeight="1" x14ac:dyDescent="0.25">
      <c r="A498" s="12">
        <v>1</v>
      </c>
      <c r="B498" s="3">
        <v>1</v>
      </c>
      <c r="C498" s="3">
        <v>1</v>
      </c>
      <c r="D498" s="3">
        <v>1</v>
      </c>
      <c r="E498" s="223" t="s">
        <v>1330</v>
      </c>
      <c r="F498" s="1" t="s">
        <v>1441</v>
      </c>
      <c r="G498" s="68" t="s">
        <v>1713</v>
      </c>
      <c r="H498" s="4" t="s">
        <v>1072</v>
      </c>
      <c r="I498" s="4" t="s">
        <v>32</v>
      </c>
      <c r="J498" s="4" t="s">
        <v>228</v>
      </c>
      <c r="K498" s="9" t="s">
        <v>271</v>
      </c>
      <c r="L498" s="68" t="s">
        <v>54</v>
      </c>
      <c r="M498" s="4" t="s">
        <v>52</v>
      </c>
      <c r="N498" s="68" t="s">
        <v>54</v>
      </c>
      <c r="O498" s="2"/>
      <c r="P498" s="3" t="s">
        <v>107</v>
      </c>
      <c r="Q498" s="3" t="s">
        <v>91</v>
      </c>
      <c r="R498" s="3" t="s">
        <v>91</v>
      </c>
      <c r="S498" s="100">
        <v>3000000</v>
      </c>
      <c r="T498" s="100">
        <v>3000000</v>
      </c>
      <c r="U498" s="100">
        <v>3000000</v>
      </c>
      <c r="V498" s="100">
        <v>3000000</v>
      </c>
      <c r="W498" s="54">
        <v>2500000</v>
      </c>
      <c r="X498" s="100">
        <v>500000</v>
      </c>
      <c r="Y498" s="100">
        <f t="shared" si="126"/>
        <v>3000000</v>
      </c>
      <c r="Z498" s="54">
        <f>2500000-Z499-Z500-Z501</f>
        <v>1700000</v>
      </c>
      <c r="AA498" s="54"/>
      <c r="AB498" s="241"/>
      <c r="AC498" s="54">
        <f t="shared" si="127"/>
        <v>1700000</v>
      </c>
      <c r="AD498" s="35">
        <v>1699934.75</v>
      </c>
      <c r="AE498" s="241">
        <f t="shared" si="122"/>
        <v>65.25</v>
      </c>
      <c r="AF498" s="254">
        <v>1699659.99</v>
      </c>
      <c r="AG498" s="254">
        <f t="shared" si="123"/>
        <v>274.76000000000931</v>
      </c>
      <c r="AI498" s="208">
        <v>1</v>
      </c>
      <c r="AJ498" s="208"/>
      <c r="AK498" s="208"/>
      <c r="AL498" s="208">
        <f>SUM(AI498:AK498)</f>
        <v>1</v>
      </c>
    </row>
    <row r="499" spans="1:38" s="38" customFormat="1" ht="50.1" customHeight="1" x14ac:dyDescent="0.25">
      <c r="A499" s="12"/>
      <c r="B499" s="3"/>
      <c r="C499" s="3"/>
      <c r="D499" s="3"/>
      <c r="E499" s="223" t="s">
        <v>1330</v>
      </c>
      <c r="F499" s="1"/>
      <c r="G499" s="351" t="s">
        <v>1858</v>
      </c>
      <c r="H499" s="68"/>
      <c r="I499" s="68" t="s">
        <v>32</v>
      </c>
      <c r="J499" s="68"/>
      <c r="K499" s="374" t="s">
        <v>948</v>
      </c>
      <c r="L499" s="375" t="s">
        <v>1857</v>
      </c>
      <c r="M499" s="4"/>
      <c r="N499" s="68"/>
      <c r="O499" s="2"/>
      <c r="P499" s="3"/>
      <c r="Q499" s="3"/>
      <c r="R499" s="3"/>
      <c r="S499" s="100"/>
      <c r="T499" s="100"/>
      <c r="U499" s="100"/>
      <c r="V499" s="100"/>
      <c r="W499" s="54"/>
      <c r="X499" s="100"/>
      <c r="Y499" s="100"/>
      <c r="Z499" s="54">
        <v>300000</v>
      </c>
      <c r="AA499" s="54"/>
      <c r="AB499" s="241"/>
      <c r="AC499" s="54">
        <f t="shared" si="127"/>
        <v>300000</v>
      </c>
      <c r="AD499" s="35">
        <v>300000</v>
      </c>
      <c r="AE499" s="241">
        <f t="shared" si="122"/>
        <v>0</v>
      </c>
      <c r="AF499" s="254">
        <v>300000</v>
      </c>
      <c r="AG499" s="254">
        <f t="shared" si="123"/>
        <v>0</v>
      </c>
      <c r="AH499" s="208">
        <v>1</v>
      </c>
      <c r="AJ499" s="208"/>
      <c r="AK499" s="208"/>
      <c r="AL499" s="208">
        <f>SUM(AH499:AK499)</f>
        <v>1</v>
      </c>
    </row>
    <row r="500" spans="1:38" s="38" customFormat="1" ht="55.5" customHeight="1" x14ac:dyDescent="0.25">
      <c r="A500" s="12"/>
      <c r="B500" s="3"/>
      <c r="C500" s="3"/>
      <c r="D500" s="3"/>
      <c r="E500" s="223" t="s">
        <v>1330</v>
      </c>
      <c r="F500" s="1"/>
      <c r="G500" s="351" t="s">
        <v>1972</v>
      </c>
      <c r="H500" s="68"/>
      <c r="I500" s="68" t="s">
        <v>32</v>
      </c>
      <c r="J500" s="68"/>
      <c r="K500" s="374" t="s">
        <v>1973</v>
      </c>
      <c r="L500" s="375" t="s">
        <v>1974</v>
      </c>
      <c r="M500" s="4"/>
      <c r="N500" s="68"/>
      <c r="O500" s="2"/>
      <c r="P500" s="3"/>
      <c r="Q500" s="3"/>
      <c r="R500" s="3"/>
      <c r="S500" s="100"/>
      <c r="T500" s="100"/>
      <c r="U500" s="100"/>
      <c r="V500" s="100"/>
      <c r="W500" s="54"/>
      <c r="X500" s="100"/>
      <c r="Y500" s="100"/>
      <c r="Z500" s="54">
        <v>200000</v>
      </c>
      <c r="AA500" s="54"/>
      <c r="AB500" s="241"/>
      <c r="AC500" s="54">
        <f t="shared" si="127"/>
        <v>200000</v>
      </c>
      <c r="AD500" s="35">
        <v>200000</v>
      </c>
      <c r="AE500" s="241">
        <f t="shared" si="122"/>
        <v>0</v>
      </c>
      <c r="AF500" s="254">
        <v>180000</v>
      </c>
      <c r="AG500" s="254">
        <f t="shared" si="123"/>
        <v>20000</v>
      </c>
      <c r="AI500" s="208">
        <v>1</v>
      </c>
      <c r="AK500" s="208"/>
      <c r="AL500" s="208">
        <f>SUM(AI500:AK500)</f>
        <v>1</v>
      </c>
    </row>
    <row r="501" spans="1:38" s="38" customFormat="1" ht="55.5" customHeight="1" x14ac:dyDescent="0.25">
      <c r="A501" s="12"/>
      <c r="B501" s="3"/>
      <c r="C501" s="3"/>
      <c r="D501" s="3"/>
      <c r="E501" s="223" t="s">
        <v>1330</v>
      </c>
      <c r="F501" s="1"/>
      <c r="G501" s="318" t="s">
        <v>2013</v>
      </c>
      <c r="H501" s="68"/>
      <c r="I501" s="68" t="s">
        <v>32</v>
      </c>
      <c r="J501" s="68"/>
      <c r="K501" s="374" t="s">
        <v>1973</v>
      </c>
      <c r="L501" s="183" t="s">
        <v>1571</v>
      </c>
      <c r="M501" s="4"/>
      <c r="N501" s="68"/>
      <c r="O501" s="2"/>
      <c r="P501" s="3"/>
      <c r="Q501" s="3"/>
      <c r="R501" s="3"/>
      <c r="S501" s="100"/>
      <c r="T501" s="100"/>
      <c r="U501" s="100"/>
      <c r="V501" s="100"/>
      <c r="W501" s="54"/>
      <c r="X501" s="100"/>
      <c r="Y501" s="100"/>
      <c r="Z501" s="54">
        <v>300000</v>
      </c>
      <c r="AA501" s="54"/>
      <c r="AB501" s="241"/>
      <c r="AC501" s="54">
        <f t="shared" si="127"/>
        <v>300000</v>
      </c>
      <c r="AD501" s="35">
        <v>300000</v>
      </c>
      <c r="AE501" s="241">
        <f t="shared" si="122"/>
        <v>0</v>
      </c>
      <c r="AF501" s="254">
        <v>200265.56</v>
      </c>
      <c r="AG501" s="254">
        <f t="shared" si="123"/>
        <v>99734.44</v>
      </c>
      <c r="AH501" s="208">
        <v>1</v>
      </c>
      <c r="AJ501" s="208"/>
      <c r="AK501" s="208"/>
      <c r="AL501" s="208">
        <f>SUM(AH501:AK501)</f>
        <v>1</v>
      </c>
    </row>
    <row r="502" spans="1:38" s="38" customFormat="1" ht="50.1" customHeight="1" x14ac:dyDescent="0.25">
      <c r="A502" s="12">
        <v>1</v>
      </c>
      <c r="B502" s="3">
        <v>1</v>
      </c>
      <c r="C502" s="3">
        <v>1</v>
      </c>
      <c r="D502" s="3">
        <v>1</v>
      </c>
      <c r="E502" s="223" t="s">
        <v>1331</v>
      </c>
      <c r="F502" s="1" t="s">
        <v>1441</v>
      </c>
      <c r="G502" s="68" t="s">
        <v>983</v>
      </c>
      <c r="H502" s="4" t="s">
        <v>1073</v>
      </c>
      <c r="I502" s="4" t="s">
        <v>32</v>
      </c>
      <c r="J502" s="4" t="s">
        <v>37</v>
      </c>
      <c r="K502" s="9" t="s">
        <v>153</v>
      </c>
      <c r="L502" s="68" t="s">
        <v>54</v>
      </c>
      <c r="M502" s="4" t="s">
        <v>52</v>
      </c>
      <c r="N502" s="68" t="s">
        <v>54</v>
      </c>
      <c r="O502" s="2">
        <v>700</v>
      </c>
      <c r="P502" s="3" t="s">
        <v>107</v>
      </c>
      <c r="Q502" s="3" t="s">
        <v>91</v>
      </c>
      <c r="R502" s="3" t="s">
        <v>91</v>
      </c>
      <c r="S502" s="100">
        <v>3500000</v>
      </c>
      <c r="T502" s="100">
        <v>3000000</v>
      </c>
      <c r="U502" s="100">
        <v>3000000</v>
      </c>
      <c r="V502" s="100">
        <v>3000000</v>
      </c>
      <c r="W502" s="54">
        <v>2500000</v>
      </c>
      <c r="X502" s="100">
        <v>500000</v>
      </c>
      <c r="Y502" s="100">
        <f t="shared" si="126"/>
        <v>3000000</v>
      </c>
      <c r="Z502" s="54">
        <v>2500000</v>
      </c>
      <c r="AA502" s="54">
        <v>1000000</v>
      </c>
      <c r="AB502" s="241"/>
      <c r="AC502" s="54">
        <f t="shared" si="127"/>
        <v>3500000</v>
      </c>
      <c r="AD502" s="35">
        <v>3500000</v>
      </c>
      <c r="AE502" s="241">
        <f t="shared" si="122"/>
        <v>0</v>
      </c>
      <c r="AF502" s="345">
        <v>3500000</v>
      </c>
      <c r="AG502" s="254">
        <f t="shared" si="123"/>
        <v>0</v>
      </c>
      <c r="AI502" s="208">
        <v>1</v>
      </c>
      <c r="AJ502" s="208"/>
      <c r="AK502" s="208"/>
      <c r="AL502" s="208">
        <f>SUM(AI502:AK502)</f>
        <v>1</v>
      </c>
    </row>
    <row r="503" spans="1:38" s="38" customFormat="1" ht="50.1" customHeight="1" x14ac:dyDescent="0.25">
      <c r="A503" s="12">
        <v>1</v>
      </c>
      <c r="B503" s="3">
        <v>1</v>
      </c>
      <c r="C503" s="3">
        <v>1</v>
      </c>
      <c r="D503" s="3">
        <v>1</v>
      </c>
      <c r="E503" s="223" t="s">
        <v>1332</v>
      </c>
      <c r="F503" s="1" t="s">
        <v>1441</v>
      </c>
      <c r="G503" s="376" t="s">
        <v>796</v>
      </c>
      <c r="H503" s="377" t="s">
        <v>797</v>
      </c>
      <c r="I503" s="1" t="s">
        <v>31</v>
      </c>
      <c r="J503" s="1" t="s">
        <v>34</v>
      </c>
      <c r="K503" s="8" t="s">
        <v>292</v>
      </c>
      <c r="L503" s="65" t="s">
        <v>58</v>
      </c>
      <c r="M503" s="1" t="s">
        <v>53</v>
      </c>
      <c r="N503" s="65" t="s">
        <v>58</v>
      </c>
      <c r="O503" s="3">
        <v>3000</v>
      </c>
      <c r="P503" s="3">
        <v>1000</v>
      </c>
      <c r="Q503" s="3" t="s">
        <v>91</v>
      </c>
      <c r="R503" s="3" t="s">
        <v>91</v>
      </c>
      <c r="S503" s="100">
        <v>11000000</v>
      </c>
      <c r="T503" s="100">
        <v>11000000</v>
      </c>
      <c r="U503" s="100">
        <v>11000000</v>
      </c>
      <c r="V503" s="100">
        <v>11000000</v>
      </c>
      <c r="W503" s="54">
        <v>3000000</v>
      </c>
      <c r="X503" s="100"/>
      <c r="Y503" s="100">
        <f t="shared" si="126"/>
        <v>3000000</v>
      </c>
      <c r="Z503" s="54">
        <v>3000000</v>
      </c>
      <c r="AA503" s="54"/>
      <c r="AB503" s="241">
        <v>-2000000</v>
      </c>
      <c r="AC503" s="54">
        <f t="shared" si="127"/>
        <v>1000000</v>
      </c>
      <c r="AD503" s="35">
        <v>265000</v>
      </c>
      <c r="AE503" s="241">
        <f t="shared" si="122"/>
        <v>735000</v>
      </c>
      <c r="AF503" s="254">
        <v>40000</v>
      </c>
      <c r="AG503" s="254">
        <f t="shared" si="123"/>
        <v>225000</v>
      </c>
      <c r="AI503" s="208"/>
      <c r="AJ503" s="51">
        <v>1</v>
      </c>
      <c r="AK503" s="208">
        <v>1</v>
      </c>
      <c r="AL503" s="208">
        <f t="shared" si="130"/>
        <v>2</v>
      </c>
    </row>
    <row r="504" spans="1:38" ht="39" customHeight="1" x14ac:dyDescent="0.25">
      <c r="A504" s="12">
        <v>1</v>
      </c>
      <c r="B504" s="3">
        <v>1</v>
      </c>
      <c r="C504" s="3">
        <v>1</v>
      </c>
      <c r="D504" s="3">
        <v>1</v>
      </c>
      <c r="E504" s="223" t="s">
        <v>1333</v>
      </c>
      <c r="F504" s="24" t="s">
        <v>1441</v>
      </c>
      <c r="G504" s="72" t="s">
        <v>1074</v>
      </c>
      <c r="H504" s="40" t="s">
        <v>1075</v>
      </c>
      <c r="I504" s="1" t="s">
        <v>29</v>
      </c>
      <c r="J504" s="1" t="s">
        <v>36</v>
      </c>
      <c r="K504" s="8" t="s">
        <v>271</v>
      </c>
      <c r="L504" s="65" t="s">
        <v>54</v>
      </c>
      <c r="M504" s="1" t="s">
        <v>52</v>
      </c>
      <c r="N504" s="65" t="s">
        <v>55</v>
      </c>
      <c r="O504" s="3"/>
      <c r="P504" s="3"/>
      <c r="Q504" s="3" t="s">
        <v>91</v>
      </c>
      <c r="R504" s="3" t="s">
        <v>91</v>
      </c>
      <c r="S504" s="100">
        <v>500000</v>
      </c>
      <c r="T504" s="100">
        <v>300000</v>
      </c>
      <c r="U504" s="100">
        <v>300000</v>
      </c>
      <c r="V504" s="100">
        <v>300000</v>
      </c>
      <c r="W504" s="54">
        <v>300000</v>
      </c>
      <c r="X504" s="100"/>
      <c r="Y504" s="100">
        <f t="shared" si="126"/>
        <v>300000</v>
      </c>
      <c r="Z504" s="54">
        <v>300000</v>
      </c>
      <c r="AA504" s="54"/>
      <c r="AB504" s="241"/>
      <c r="AC504" s="54">
        <f t="shared" si="127"/>
        <v>300000</v>
      </c>
      <c r="AD504" s="35">
        <v>0</v>
      </c>
      <c r="AE504" s="241">
        <f t="shared" si="122"/>
        <v>300000</v>
      </c>
      <c r="AF504" s="254">
        <v>0</v>
      </c>
      <c r="AG504" s="254">
        <f t="shared" si="123"/>
        <v>0</v>
      </c>
      <c r="AI504" s="208"/>
      <c r="AJ504" s="208">
        <v>1</v>
      </c>
      <c r="AK504" s="208"/>
      <c r="AL504" s="208">
        <f>SUM(AI504:AK504)</f>
        <v>1</v>
      </c>
    </row>
    <row r="505" spans="1:38" ht="50.1" customHeight="1" x14ac:dyDescent="0.25">
      <c r="A505" s="12">
        <v>1</v>
      </c>
      <c r="B505" s="3">
        <v>1</v>
      </c>
      <c r="C505" s="3">
        <v>1</v>
      </c>
      <c r="D505" s="3">
        <v>1</v>
      </c>
      <c r="E505" s="223" t="s">
        <v>1334</v>
      </c>
      <c r="F505" s="24" t="s">
        <v>1441</v>
      </c>
      <c r="G505" s="72" t="s">
        <v>1512</v>
      </c>
      <c r="H505" s="40" t="s">
        <v>1513</v>
      </c>
      <c r="I505" s="1" t="s">
        <v>31</v>
      </c>
      <c r="J505" s="1" t="s">
        <v>36</v>
      </c>
      <c r="K505" s="8" t="s">
        <v>271</v>
      </c>
      <c r="L505" s="65" t="s">
        <v>54</v>
      </c>
      <c r="M505" s="1" t="s">
        <v>52</v>
      </c>
      <c r="N505" s="65" t="s">
        <v>54</v>
      </c>
      <c r="O505" s="3">
        <v>1000</v>
      </c>
      <c r="P505" s="3">
        <v>1</v>
      </c>
      <c r="Q505" s="3" t="s">
        <v>91</v>
      </c>
      <c r="R505" s="3" t="s">
        <v>91</v>
      </c>
      <c r="S505" s="100">
        <v>1500000</v>
      </c>
      <c r="T505" s="100"/>
      <c r="U505" s="100">
        <v>1500000</v>
      </c>
      <c r="V505" s="100">
        <v>1500000</v>
      </c>
      <c r="W505" s="54">
        <v>1500000</v>
      </c>
      <c r="X505" s="100"/>
      <c r="Y505" s="100">
        <f t="shared" si="126"/>
        <v>1500000</v>
      </c>
      <c r="Z505" s="54">
        <v>1500000</v>
      </c>
      <c r="AA505" s="54"/>
      <c r="AB505" s="241"/>
      <c r="AC505" s="54">
        <f t="shared" si="127"/>
        <v>1500000</v>
      </c>
      <c r="AD505" s="35">
        <v>1309786.3999999999</v>
      </c>
      <c r="AE505" s="241">
        <f t="shared" si="122"/>
        <v>190213.60000000009</v>
      </c>
      <c r="AF505" s="254">
        <v>672242</v>
      </c>
      <c r="AG505" s="254">
        <f t="shared" si="123"/>
        <v>637544.39999999991</v>
      </c>
      <c r="AH505" s="208"/>
      <c r="AI505" s="208"/>
      <c r="AJ505" s="208">
        <v>1</v>
      </c>
      <c r="AK505" s="208"/>
      <c r="AL505" s="208">
        <f t="shared" si="130"/>
        <v>1</v>
      </c>
    </row>
    <row r="506" spans="1:38" ht="50.1" customHeight="1" x14ac:dyDescent="0.25">
      <c r="A506" s="12">
        <v>1</v>
      </c>
      <c r="B506" s="3">
        <v>1</v>
      </c>
      <c r="C506" s="3">
        <v>1</v>
      </c>
      <c r="D506" s="3">
        <v>1</v>
      </c>
      <c r="E506" s="223" t="s">
        <v>1335</v>
      </c>
      <c r="F506" s="5" t="s">
        <v>1447</v>
      </c>
      <c r="G506" s="74" t="s">
        <v>283</v>
      </c>
      <c r="H506" s="118" t="s">
        <v>985</v>
      </c>
      <c r="I506" s="5" t="s">
        <v>32</v>
      </c>
      <c r="J506" s="5" t="s">
        <v>38</v>
      </c>
      <c r="K506" s="11" t="s">
        <v>153</v>
      </c>
      <c r="L506" s="74" t="s">
        <v>282</v>
      </c>
      <c r="M506" s="5" t="s">
        <v>45</v>
      </c>
      <c r="N506" s="74" t="s">
        <v>54</v>
      </c>
      <c r="O506" s="6">
        <v>100</v>
      </c>
      <c r="P506" s="7"/>
      <c r="Q506" s="7" t="s">
        <v>87</v>
      </c>
      <c r="R506" s="7" t="s">
        <v>155</v>
      </c>
      <c r="S506" s="104">
        <v>17000000</v>
      </c>
      <c r="T506" s="104">
        <v>17000000</v>
      </c>
      <c r="U506" s="104">
        <v>17000000</v>
      </c>
      <c r="V506" s="104">
        <v>17000000</v>
      </c>
      <c r="W506" s="57">
        <v>10000000</v>
      </c>
      <c r="X506" s="104">
        <v>7000000</v>
      </c>
      <c r="Y506" s="100">
        <f t="shared" si="126"/>
        <v>17000000</v>
      </c>
      <c r="Z506" s="57">
        <v>10000000</v>
      </c>
      <c r="AA506" s="57"/>
      <c r="AB506" s="256"/>
      <c r="AC506" s="54">
        <f t="shared" si="127"/>
        <v>10000000</v>
      </c>
      <c r="AD506" s="35">
        <v>8600000</v>
      </c>
      <c r="AE506" s="241">
        <f t="shared" si="122"/>
        <v>1400000</v>
      </c>
      <c r="AF506" s="254">
        <v>3907257.63</v>
      </c>
      <c r="AG506" s="254">
        <f t="shared" si="123"/>
        <v>4692742.37</v>
      </c>
      <c r="AH506" s="208">
        <v>1</v>
      </c>
      <c r="AI506" s="208"/>
      <c r="AK506" s="208"/>
      <c r="AL506" s="208">
        <f>SUM(AH506:AK506)</f>
        <v>1</v>
      </c>
    </row>
    <row r="507" spans="1:38" ht="50.1" customHeight="1" x14ac:dyDescent="0.25">
      <c r="B507" s="3"/>
      <c r="C507" s="3"/>
      <c r="D507" s="3"/>
      <c r="E507" s="223" t="s">
        <v>2135</v>
      </c>
      <c r="F507" s="5"/>
      <c r="G507" s="74" t="s">
        <v>2141</v>
      </c>
      <c r="H507" s="118"/>
      <c r="I507" s="4" t="s">
        <v>31</v>
      </c>
      <c r="J507" s="5"/>
      <c r="K507" s="11"/>
      <c r="L507" s="74"/>
      <c r="M507" s="5"/>
      <c r="N507" s="74"/>
      <c r="O507" s="6"/>
      <c r="P507" s="7"/>
      <c r="Q507" s="7"/>
      <c r="R507" s="7"/>
      <c r="S507" s="104"/>
      <c r="T507" s="104"/>
      <c r="U507" s="104"/>
      <c r="V507" s="104"/>
      <c r="W507" s="57"/>
      <c r="X507" s="104"/>
      <c r="Y507" s="100"/>
      <c r="Z507" s="57">
        <v>1300000</v>
      </c>
      <c r="AA507" s="57"/>
      <c r="AB507" s="256"/>
      <c r="AC507" s="54">
        <f t="shared" si="127"/>
        <v>1300000</v>
      </c>
      <c r="AD507" s="35">
        <v>1300000</v>
      </c>
      <c r="AE507" s="241">
        <f t="shared" si="122"/>
        <v>0</v>
      </c>
      <c r="AF507" s="254"/>
      <c r="AG507" s="254">
        <f t="shared" si="123"/>
        <v>1300000</v>
      </c>
      <c r="AH507" s="208"/>
      <c r="AI507" s="208"/>
      <c r="AJ507" s="12">
        <v>1</v>
      </c>
      <c r="AK507" s="208"/>
      <c r="AL507" s="208"/>
    </row>
    <row r="508" spans="1:38" ht="50.1" customHeight="1" x14ac:dyDescent="0.25">
      <c r="A508" s="12">
        <v>1</v>
      </c>
      <c r="B508" s="3">
        <v>1</v>
      </c>
      <c r="C508" s="3">
        <v>1</v>
      </c>
      <c r="D508" s="3">
        <v>1</v>
      </c>
      <c r="E508" s="223" t="s">
        <v>1336</v>
      </c>
      <c r="F508" s="5" t="s">
        <v>1447</v>
      </c>
      <c r="G508" s="74" t="s">
        <v>284</v>
      </c>
      <c r="H508" s="118" t="s">
        <v>984</v>
      </c>
      <c r="I508" s="5" t="s">
        <v>32</v>
      </c>
      <c r="J508" s="5" t="s">
        <v>38</v>
      </c>
      <c r="K508" s="11" t="s">
        <v>153</v>
      </c>
      <c r="L508" s="74" t="s">
        <v>282</v>
      </c>
      <c r="M508" s="5" t="s">
        <v>45</v>
      </c>
      <c r="N508" s="74" t="s">
        <v>54</v>
      </c>
      <c r="O508" s="6">
        <v>100</v>
      </c>
      <c r="P508" s="7"/>
      <c r="Q508" s="7">
        <v>7</v>
      </c>
      <c r="R508" s="7" t="s">
        <v>112</v>
      </c>
      <c r="S508" s="104">
        <v>10420000</v>
      </c>
      <c r="T508" s="104">
        <v>10420000</v>
      </c>
      <c r="U508" s="104">
        <v>10420000</v>
      </c>
      <c r="V508" s="104">
        <v>10420000</v>
      </c>
      <c r="W508" s="57">
        <v>5000000</v>
      </c>
      <c r="X508" s="104">
        <v>5420000</v>
      </c>
      <c r="Y508" s="100">
        <f t="shared" si="126"/>
        <v>10420000</v>
      </c>
      <c r="Z508" s="57">
        <v>5000000</v>
      </c>
      <c r="AA508" s="57"/>
      <c r="AB508" s="256"/>
      <c r="AC508" s="54">
        <f t="shared" si="127"/>
        <v>5000000</v>
      </c>
      <c r="AD508" s="35">
        <v>5000000</v>
      </c>
      <c r="AE508" s="241">
        <f t="shared" si="122"/>
        <v>0</v>
      </c>
      <c r="AF508" s="254">
        <v>0</v>
      </c>
      <c r="AG508" s="254">
        <f t="shared" si="123"/>
        <v>5000000</v>
      </c>
      <c r="AH508" s="208">
        <v>1</v>
      </c>
      <c r="AI508" s="208"/>
      <c r="AK508" s="208"/>
      <c r="AL508" s="208">
        <f>SUM(AH508:AK508)</f>
        <v>1</v>
      </c>
    </row>
    <row r="509" spans="1:38" ht="40.5" customHeight="1" x14ac:dyDescent="0.25">
      <c r="A509" s="12">
        <v>1</v>
      </c>
      <c r="B509" s="3">
        <v>1</v>
      </c>
      <c r="C509" s="3">
        <v>1</v>
      </c>
      <c r="D509" s="3">
        <v>1</v>
      </c>
      <c r="E509" s="236" t="s">
        <v>1522</v>
      </c>
      <c r="F509" s="1" t="s">
        <v>1385</v>
      </c>
      <c r="G509" s="65" t="s">
        <v>1993</v>
      </c>
      <c r="H509" s="1" t="s">
        <v>279</v>
      </c>
      <c r="I509" s="1" t="s">
        <v>29</v>
      </c>
      <c r="J509" s="1" t="s">
        <v>44</v>
      </c>
      <c r="K509" s="8" t="s">
        <v>153</v>
      </c>
      <c r="L509" s="65" t="s">
        <v>1496</v>
      </c>
      <c r="M509" s="1" t="s">
        <v>52</v>
      </c>
      <c r="N509" s="65" t="s">
        <v>80</v>
      </c>
      <c r="O509" s="3">
        <v>6</v>
      </c>
      <c r="P509" s="3">
        <v>3</v>
      </c>
      <c r="Q509" s="3" t="s">
        <v>91</v>
      </c>
      <c r="R509" s="3" t="s">
        <v>91</v>
      </c>
      <c r="S509" s="100">
        <v>4155000</v>
      </c>
      <c r="T509" s="100">
        <v>4155000</v>
      </c>
      <c r="U509" s="100">
        <v>4155000</v>
      </c>
      <c r="V509" s="100">
        <v>4000000</v>
      </c>
      <c r="W509" s="54">
        <v>3000000</v>
      </c>
      <c r="X509" s="100">
        <v>1000000</v>
      </c>
      <c r="Y509" s="100">
        <f t="shared" si="126"/>
        <v>4000000</v>
      </c>
      <c r="Z509" s="54">
        <v>2000000</v>
      </c>
      <c r="AA509" s="54"/>
      <c r="AB509" s="241"/>
      <c r="AC509" s="54">
        <f t="shared" si="127"/>
        <v>2000000</v>
      </c>
      <c r="AD509" s="35">
        <v>1727842.6400000001</v>
      </c>
      <c r="AE509" s="241">
        <f t="shared" si="122"/>
        <v>272157.35999999987</v>
      </c>
      <c r="AF509" s="254">
        <v>1438693.6800000002</v>
      </c>
      <c r="AG509" s="254">
        <f t="shared" si="123"/>
        <v>289148.95999999996</v>
      </c>
      <c r="AH509" s="208">
        <v>1</v>
      </c>
      <c r="AI509" s="208"/>
      <c r="AK509" s="208"/>
      <c r="AL509" s="208">
        <f>SUM(AH509:AK509)</f>
        <v>1</v>
      </c>
    </row>
    <row r="510" spans="1:38" s="64" customFormat="1" ht="48" customHeight="1" x14ac:dyDescent="0.25">
      <c r="A510" s="12"/>
      <c r="B510" s="3">
        <v>1</v>
      </c>
      <c r="C510" s="3">
        <v>1</v>
      </c>
      <c r="D510" s="3">
        <v>0</v>
      </c>
      <c r="E510" s="237" t="s">
        <v>1523</v>
      </c>
      <c r="F510" s="332"/>
      <c r="G510" s="461" t="s">
        <v>1491</v>
      </c>
      <c r="H510" s="461"/>
      <c r="I510" s="332"/>
      <c r="J510" s="332"/>
      <c r="K510" s="148"/>
      <c r="L510" s="332"/>
      <c r="M510" s="332"/>
      <c r="N510" s="332"/>
      <c r="O510" s="130"/>
      <c r="P510" s="130"/>
      <c r="Q510" s="130"/>
      <c r="R510" s="130"/>
      <c r="S510" s="131">
        <f>SUM(S465:S505)</f>
        <v>231950000</v>
      </c>
      <c r="T510" s="131">
        <f>SUM(T465:T505)</f>
        <v>229100000</v>
      </c>
      <c r="U510" s="131">
        <f>SUM(U465:U505)</f>
        <v>221600000</v>
      </c>
      <c r="V510" s="131">
        <f>SUM(V465:V505)</f>
        <v>221400000</v>
      </c>
      <c r="W510" s="132">
        <f>SUM(W465:W508)</f>
        <v>188400000</v>
      </c>
      <c r="X510" s="132">
        <f>SUM(X465:X508)</f>
        <v>52420000</v>
      </c>
      <c r="Y510" s="132">
        <f>SUM(Y465:Y508)</f>
        <v>240820000</v>
      </c>
      <c r="Z510" s="132">
        <f t="shared" ref="Z510:AG510" si="131">SUM(Z465:Z509)</f>
        <v>197200000</v>
      </c>
      <c r="AA510" s="132">
        <f t="shared" si="131"/>
        <v>1000000</v>
      </c>
      <c r="AB510" s="132">
        <f t="shared" si="131"/>
        <v>-10000000</v>
      </c>
      <c r="AC510" s="132">
        <f t="shared" si="131"/>
        <v>188200000</v>
      </c>
      <c r="AD510" s="132">
        <f t="shared" si="131"/>
        <v>172058223.77999997</v>
      </c>
      <c r="AE510" s="132">
        <f t="shared" si="131"/>
        <v>16141776.219999993</v>
      </c>
      <c r="AF510" s="132">
        <f t="shared" si="131"/>
        <v>131107352.17</v>
      </c>
      <c r="AG510" s="132">
        <f t="shared" si="131"/>
        <v>40950871.610000007</v>
      </c>
      <c r="AH510" s="204"/>
      <c r="AI510" s="204"/>
      <c r="AJ510" s="204"/>
      <c r="AK510" s="204"/>
      <c r="AL510" s="290">
        <f t="shared" ref="AL510:AL523" si="132">SUM(AH510:AK510)</f>
        <v>0</v>
      </c>
    </row>
    <row r="511" spans="1:38" ht="50.1" customHeight="1" x14ac:dyDescent="0.25">
      <c r="A511" s="12">
        <v>1</v>
      </c>
      <c r="B511" s="3">
        <v>1</v>
      </c>
      <c r="C511" s="3">
        <v>1</v>
      </c>
      <c r="D511" s="3">
        <v>1</v>
      </c>
      <c r="E511" s="223" t="s">
        <v>1337</v>
      </c>
      <c r="F511" s="1" t="s">
        <v>1447</v>
      </c>
      <c r="G511" s="65" t="s">
        <v>941</v>
      </c>
      <c r="H511" s="1" t="s">
        <v>942</v>
      </c>
      <c r="I511" s="1" t="s">
        <v>32</v>
      </c>
      <c r="J511" s="1" t="s">
        <v>228</v>
      </c>
      <c r="K511" s="13" t="s">
        <v>1495</v>
      </c>
      <c r="L511" s="65" t="s">
        <v>943</v>
      </c>
      <c r="M511" s="1" t="s">
        <v>48</v>
      </c>
      <c r="N511" s="65" t="s">
        <v>55</v>
      </c>
      <c r="O511" s="2"/>
      <c r="P511" s="3"/>
      <c r="Q511" s="3" t="s">
        <v>87</v>
      </c>
      <c r="R511" s="3" t="s">
        <v>155</v>
      </c>
      <c r="S511" s="100">
        <v>990000</v>
      </c>
      <c r="T511" s="100">
        <v>905000</v>
      </c>
      <c r="U511" s="100">
        <v>905000</v>
      </c>
      <c r="V511" s="100">
        <v>905000</v>
      </c>
      <c r="W511" s="54">
        <v>900000</v>
      </c>
      <c r="X511" s="100"/>
      <c r="Y511" s="100">
        <f>SUM(W511:X511)</f>
        <v>900000</v>
      </c>
      <c r="Z511" s="54">
        <v>900000</v>
      </c>
      <c r="AA511" s="54"/>
      <c r="AB511" s="241"/>
      <c r="AC511" s="54">
        <f t="shared" ref="AC511:AC516" si="133">SUM(Z511:AB511)</f>
        <v>900000</v>
      </c>
      <c r="AD511" s="35">
        <v>900000</v>
      </c>
      <c r="AE511" s="241">
        <f t="shared" si="122"/>
        <v>0</v>
      </c>
      <c r="AF511" s="254">
        <v>810000</v>
      </c>
      <c r="AG511" s="254">
        <f t="shared" si="123"/>
        <v>90000</v>
      </c>
      <c r="AH511" s="208"/>
      <c r="AI511" s="208">
        <v>1</v>
      </c>
      <c r="AK511" s="208"/>
      <c r="AL511" s="208">
        <f t="shared" ref="AL511:AL516" si="134">SUM(AH511:AK511)</f>
        <v>1</v>
      </c>
    </row>
    <row r="512" spans="1:38" ht="81" customHeight="1" x14ac:dyDescent="0.25">
      <c r="A512" s="12">
        <v>1</v>
      </c>
      <c r="B512" s="3">
        <v>1</v>
      </c>
      <c r="C512" s="3">
        <v>1</v>
      </c>
      <c r="D512" s="3">
        <v>1</v>
      </c>
      <c r="E512" s="223" t="s">
        <v>1338</v>
      </c>
      <c r="F512" s="1" t="s">
        <v>1447</v>
      </c>
      <c r="G512" s="65" t="s">
        <v>1448</v>
      </c>
      <c r="H512" s="1" t="s">
        <v>944</v>
      </c>
      <c r="I512" s="1" t="s">
        <v>32</v>
      </c>
      <c r="J512" s="1" t="s">
        <v>37</v>
      </c>
      <c r="K512" s="8" t="s">
        <v>200</v>
      </c>
      <c r="L512" s="65" t="s">
        <v>943</v>
      </c>
      <c r="M512" s="1" t="s">
        <v>48</v>
      </c>
      <c r="N512" s="65" t="s">
        <v>55</v>
      </c>
      <c r="O512" s="2"/>
      <c r="P512" s="3"/>
      <c r="Q512" s="3" t="s">
        <v>90</v>
      </c>
      <c r="R512" s="3" t="s">
        <v>90</v>
      </c>
      <c r="S512" s="100">
        <v>2469000</v>
      </c>
      <c r="T512" s="100">
        <v>1200000</v>
      </c>
      <c r="U512" s="100">
        <v>1200000</v>
      </c>
      <c r="V512" s="100">
        <v>1200000</v>
      </c>
      <c r="W512" s="54">
        <v>1000000</v>
      </c>
      <c r="X512" s="100">
        <v>200000</v>
      </c>
      <c r="Y512" s="100">
        <f>SUM(W512:X512)</f>
        <v>1200000</v>
      </c>
      <c r="Z512" s="54">
        <v>1000000</v>
      </c>
      <c r="AA512" s="54"/>
      <c r="AB512" s="241"/>
      <c r="AC512" s="54">
        <f t="shared" si="133"/>
        <v>1000000</v>
      </c>
      <c r="AD512" s="35">
        <v>1000000</v>
      </c>
      <c r="AE512" s="241">
        <f t="shared" si="122"/>
        <v>0</v>
      </c>
      <c r="AF512" s="254">
        <v>900000</v>
      </c>
      <c r="AG512" s="254">
        <f t="shared" si="123"/>
        <v>100000</v>
      </c>
      <c r="AH512" s="208">
        <v>1</v>
      </c>
      <c r="AI512" s="208"/>
      <c r="AK512" s="208"/>
      <c r="AL512" s="208">
        <f>SUM(AH512:AK512)</f>
        <v>1</v>
      </c>
    </row>
    <row r="513" spans="1:109" s="38" customFormat="1" ht="50.1" customHeight="1" x14ac:dyDescent="0.25">
      <c r="A513" s="12">
        <v>1</v>
      </c>
      <c r="B513" s="3">
        <v>1</v>
      </c>
      <c r="C513" s="3">
        <v>1</v>
      </c>
      <c r="D513" s="3">
        <v>1</v>
      </c>
      <c r="E513" s="236" t="s">
        <v>1617</v>
      </c>
      <c r="F513" s="24" t="s">
        <v>1441</v>
      </c>
      <c r="G513" s="72" t="s">
        <v>2027</v>
      </c>
      <c r="H513" s="40" t="s">
        <v>973</v>
      </c>
      <c r="I513" s="40" t="s">
        <v>29</v>
      </c>
      <c r="J513" s="40" t="s">
        <v>41</v>
      </c>
      <c r="K513" s="39" t="s">
        <v>935</v>
      </c>
      <c r="L513" s="73" t="s">
        <v>54</v>
      </c>
      <c r="M513" s="40" t="s">
        <v>52</v>
      </c>
      <c r="N513" s="73" t="s">
        <v>54</v>
      </c>
      <c r="O513" s="41" t="s">
        <v>936</v>
      </c>
      <c r="P513" s="3" t="s">
        <v>107</v>
      </c>
      <c r="Q513" s="41" t="s">
        <v>87</v>
      </c>
      <c r="R513" s="41" t="s">
        <v>155</v>
      </c>
      <c r="S513" s="42">
        <v>16000000</v>
      </c>
      <c r="T513" s="43" t="s">
        <v>1514</v>
      </c>
      <c r="U513" s="43">
        <v>16000000</v>
      </c>
      <c r="V513" s="43">
        <v>16000000</v>
      </c>
      <c r="W513" s="55">
        <v>16000000</v>
      </c>
      <c r="X513" s="20"/>
      <c r="Y513" s="100">
        <f>SUM(W513:X513)</f>
        <v>16000000</v>
      </c>
      <c r="Z513" s="55"/>
      <c r="AA513" s="55">
        <f>10418660-AA516</f>
        <v>10418660</v>
      </c>
      <c r="AB513" s="326">
        <v>-1077628.8899999999</v>
      </c>
      <c r="AC513" s="54">
        <f t="shared" si="133"/>
        <v>9341031.1099999994</v>
      </c>
      <c r="AD513" s="35">
        <v>5891211.1399999997</v>
      </c>
      <c r="AE513" s="241">
        <f t="shared" si="122"/>
        <v>3449819.9699999997</v>
      </c>
      <c r="AF513" s="254">
        <v>5885576.2999999998</v>
      </c>
      <c r="AG513" s="254">
        <f t="shared" si="123"/>
        <v>5634.839999999851</v>
      </c>
      <c r="AH513" s="208">
        <v>1</v>
      </c>
      <c r="AI513" s="208"/>
      <c r="AJ513" s="208"/>
      <c r="AK513" s="208"/>
      <c r="AL513" s="208">
        <f t="shared" si="134"/>
        <v>1</v>
      </c>
    </row>
    <row r="514" spans="1:109" s="177" customFormat="1" ht="33" customHeight="1" x14ac:dyDescent="0.25">
      <c r="A514" s="12"/>
      <c r="B514" s="3">
        <v>1</v>
      </c>
      <c r="C514" s="3">
        <v>1</v>
      </c>
      <c r="D514" s="3">
        <v>1</v>
      </c>
      <c r="E514" s="238" t="s">
        <v>1617</v>
      </c>
      <c r="F514" s="151"/>
      <c r="G514" s="172" t="s">
        <v>1693</v>
      </c>
      <c r="H514" s="151"/>
      <c r="I514" s="40" t="s">
        <v>29</v>
      </c>
      <c r="J514" s="40" t="s">
        <v>41</v>
      </c>
      <c r="K514" s="39" t="s">
        <v>935</v>
      </c>
      <c r="L514" s="73"/>
      <c r="M514" s="151"/>
      <c r="N514" s="151"/>
      <c r="O514" s="174"/>
      <c r="P514" s="170"/>
      <c r="Q514" s="174"/>
      <c r="R514" s="174"/>
      <c r="S514" s="175"/>
      <c r="T514" s="175"/>
      <c r="U514" s="175"/>
      <c r="V514" s="175"/>
      <c r="W514" s="173"/>
      <c r="X514" s="173"/>
      <c r="Y514" s="156"/>
      <c r="Z514" s="173"/>
      <c r="AA514" s="173"/>
      <c r="AB514" s="256"/>
      <c r="AC514" s="54">
        <f t="shared" si="133"/>
        <v>0</v>
      </c>
      <c r="AD514" s="35">
        <v>0</v>
      </c>
      <c r="AE514" s="241">
        <f t="shared" si="122"/>
        <v>0</v>
      </c>
      <c r="AF514" s="254">
        <v>0</v>
      </c>
      <c r="AG514" s="254">
        <f t="shared" si="123"/>
        <v>0</v>
      </c>
      <c r="AH514" s="208"/>
      <c r="AI514" s="203"/>
      <c r="AJ514" s="203"/>
      <c r="AK514" s="203"/>
      <c r="AL514" s="208">
        <f t="shared" si="134"/>
        <v>0</v>
      </c>
    </row>
    <row r="515" spans="1:109" s="38" customFormat="1" ht="58.5" customHeight="1" x14ac:dyDescent="0.25">
      <c r="A515" s="12"/>
      <c r="B515" s="3"/>
      <c r="C515" s="3"/>
      <c r="D515" s="3"/>
      <c r="E515" s="236" t="s">
        <v>1724</v>
      </c>
      <c r="F515" s="24"/>
      <c r="G515" s="72" t="s">
        <v>1725</v>
      </c>
      <c r="H515" s="40"/>
      <c r="I515" s="40" t="s">
        <v>29</v>
      </c>
      <c r="J515" s="40"/>
      <c r="K515" s="274"/>
      <c r="L515" s="73"/>
      <c r="M515" s="40"/>
      <c r="N515" s="73"/>
      <c r="O515" s="41"/>
      <c r="P515" s="3"/>
      <c r="Q515" s="41"/>
      <c r="R515" s="41"/>
      <c r="S515" s="42"/>
      <c r="T515" s="43"/>
      <c r="U515" s="43"/>
      <c r="V515" s="43"/>
      <c r="W515" s="55"/>
      <c r="X515" s="20"/>
      <c r="Y515" s="100"/>
      <c r="Z515" s="55"/>
      <c r="AA515" s="55">
        <v>4809800</v>
      </c>
      <c r="AB515" s="256"/>
      <c r="AC515" s="54">
        <f t="shared" si="133"/>
        <v>4809800</v>
      </c>
      <c r="AD515" s="35">
        <v>4763355.6400000006</v>
      </c>
      <c r="AE515" s="241">
        <f t="shared" si="122"/>
        <v>46444.359999999404</v>
      </c>
      <c r="AF515" s="254">
        <v>2210174.71</v>
      </c>
      <c r="AG515" s="254">
        <f t="shared" si="123"/>
        <v>2553180.9300000006</v>
      </c>
      <c r="AH515" s="208"/>
      <c r="AI515" s="208"/>
      <c r="AJ515" s="208"/>
      <c r="AK515" s="208"/>
      <c r="AL515" s="208">
        <f t="shared" si="134"/>
        <v>0</v>
      </c>
    </row>
    <row r="516" spans="1:109" s="177" customFormat="1" ht="18.75" customHeight="1" x14ac:dyDescent="0.25">
      <c r="A516" s="12"/>
      <c r="B516" s="3"/>
      <c r="C516" s="3"/>
      <c r="D516" s="3"/>
      <c r="E516" s="238"/>
      <c r="F516" s="151"/>
      <c r="G516" s="172"/>
      <c r="H516" s="151"/>
      <c r="I516" s="40"/>
      <c r="J516" s="40"/>
      <c r="K516" s="39"/>
      <c r="L516" s="73"/>
      <c r="M516" s="151"/>
      <c r="N516" s="151"/>
      <c r="O516" s="174"/>
      <c r="P516" s="170"/>
      <c r="Q516" s="174"/>
      <c r="R516" s="174"/>
      <c r="S516" s="175"/>
      <c r="T516" s="175"/>
      <c r="U516" s="175"/>
      <c r="V516" s="175"/>
      <c r="W516" s="173"/>
      <c r="X516" s="173"/>
      <c r="Y516" s="156"/>
      <c r="Z516" s="173"/>
      <c r="AA516" s="173"/>
      <c r="AB516" s="256"/>
      <c r="AC516" s="54">
        <f t="shared" si="133"/>
        <v>0</v>
      </c>
      <c r="AD516" s="35">
        <v>0</v>
      </c>
      <c r="AE516" s="241">
        <f t="shared" si="122"/>
        <v>0</v>
      </c>
      <c r="AF516" s="254">
        <v>0</v>
      </c>
      <c r="AG516" s="254">
        <f t="shared" si="123"/>
        <v>0</v>
      </c>
      <c r="AH516" s="208"/>
      <c r="AI516" s="203"/>
      <c r="AJ516" s="203"/>
      <c r="AK516" s="203"/>
      <c r="AL516" s="208">
        <f t="shared" si="134"/>
        <v>0</v>
      </c>
    </row>
    <row r="517" spans="1:109" s="64" customFormat="1" ht="54" customHeight="1" x14ac:dyDescent="0.25">
      <c r="A517" s="12"/>
      <c r="B517" s="3">
        <v>1</v>
      </c>
      <c r="C517" s="3">
        <v>1</v>
      </c>
      <c r="D517" s="3">
        <v>0</v>
      </c>
      <c r="E517" s="237">
        <v>267</v>
      </c>
      <c r="F517" s="332"/>
      <c r="G517" s="461" t="s">
        <v>1492</v>
      </c>
      <c r="H517" s="461"/>
      <c r="I517" s="332"/>
      <c r="J517" s="332"/>
      <c r="K517" s="148"/>
      <c r="L517" s="332"/>
      <c r="M517" s="332"/>
      <c r="N517" s="332"/>
      <c r="O517" s="130"/>
      <c r="P517" s="130"/>
      <c r="Q517" s="130"/>
      <c r="R517" s="130"/>
      <c r="S517" s="131">
        <f t="shared" ref="S517:Y517" si="135">SUM(S511:S512)</f>
        <v>3459000</v>
      </c>
      <c r="T517" s="131">
        <f t="shared" si="135"/>
        <v>2105000</v>
      </c>
      <c r="U517" s="131">
        <f t="shared" si="135"/>
        <v>2105000</v>
      </c>
      <c r="V517" s="131">
        <f t="shared" si="135"/>
        <v>2105000</v>
      </c>
      <c r="W517" s="132">
        <f t="shared" si="135"/>
        <v>1900000</v>
      </c>
      <c r="X517" s="131">
        <f t="shared" si="135"/>
        <v>200000</v>
      </c>
      <c r="Y517" s="131">
        <f t="shared" si="135"/>
        <v>2100000</v>
      </c>
      <c r="Z517" s="132">
        <f t="shared" ref="Z517:AG517" si="136">SUM(Z511:Z516)</f>
        <v>1900000</v>
      </c>
      <c r="AA517" s="132">
        <f t="shared" si="136"/>
        <v>15228460</v>
      </c>
      <c r="AB517" s="413">
        <f t="shared" si="136"/>
        <v>-1077628.8899999999</v>
      </c>
      <c r="AC517" s="132">
        <f t="shared" si="136"/>
        <v>16050831.109999999</v>
      </c>
      <c r="AD517" s="132">
        <f t="shared" si="136"/>
        <v>12554566.780000001</v>
      </c>
      <c r="AE517" s="132">
        <f t="shared" si="136"/>
        <v>3496264.3299999991</v>
      </c>
      <c r="AF517" s="132">
        <f t="shared" si="136"/>
        <v>9805751.0099999998</v>
      </c>
      <c r="AG517" s="132">
        <f t="shared" si="136"/>
        <v>2748815.7700000005</v>
      </c>
      <c r="AH517" s="204"/>
      <c r="AI517" s="204"/>
      <c r="AJ517" s="204"/>
      <c r="AK517" s="204"/>
      <c r="AL517" s="290">
        <f t="shared" si="132"/>
        <v>0</v>
      </c>
    </row>
    <row r="518" spans="1:109" ht="50.1" customHeight="1" x14ac:dyDescent="0.25">
      <c r="A518" s="12">
        <v>1</v>
      </c>
      <c r="B518" s="3">
        <v>1</v>
      </c>
      <c r="C518" s="3">
        <v>1</v>
      </c>
      <c r="D518" s="3">
        <v>1</v>
      </c>
      <c r="E518" s="223" t="s">
        <v>1521</v>
      </c>
      <c r="F518" s="1" t="s">
        <v>1447</v>
      </c>
      <c r="G518" s="68" t="s">
        <v>946</v>
      </c>
      <c r="H518" s="4" t="s">
        <v>947</v>
      </c>
      <c r="I518" s="4" t="s">
        <v>31</v>
      </c>
      <c r="J518" s="4" t="s">
        <v>43</v>
      </c>
      <c r="K518" s="10" t="s">
        <v>948</v>
      </c>
      <c r="L518" s="68" t="s">
        <v>945</v>
      </c>
      <c r="M518" s="4" t="s">
        <v>48</v>
      </c>
      <c r="N518" s="65" t="s">
        <v>55</v>
      </c>
      <c r="O518" s="3" t="s">
        <v>949</v>
      </c>
      <c r="P518" s="3"/>
      <c r="Q518" s="3" t="s">
        <v>97</v>
      </c>
      <c r="R518" s="3" t="s">
        <v>754</v>
      </c>
      <c r="S518" s="100">
        <v>1000000</v>
      </c>
      <c r="T518" s="100">
        <v>1000000</v>
      </c>
      <c r="U518" s="100">
        <v>1000000</v>
      </c>
      <c r="V518" s="100">
        <v>1000000</v>
      </c>
      <c r="W518" s="54">
        <v>1000000</v>
      </c>
      <c r="X518" s="100"/>
      <c r="Y518" s="100">
        <f>SUM(W518:X518)</f>
        <v>1000000</v>
      </c>
      <c r="Z518" s="54">
        <v>1000000</v>
      </c>
      <c r="AA518" s="54"/>
      <c r="AB518" s="241"/>
      <c r="AC518" s="54">
        <f>SUM(Z518:AB518)</f>
        <v>1000000</v>
      </c>
      <c r="AD518" s="35">
        <v>1000000</v>
      </c>
      <c r="AE518" s="241">
        <f t="shared" si="122"/>
        <v>0</v>
      </c>
      <c r="AF518" s="254">
        <v>900000</v>
      </c>
      <c r="AG518" s="254">
        <f t="shared" si="123"/>
        <v>100000</v>
      </c>
      <c r="AH518" s="208"/>
      <c r="AI518" s="208">
        <v>1</v>
      </c>
      <c r="AK518" s="208"/>
      <c r="AL518" s="208">
        <f t="shared" ref="AL518:AL519" si="137">SUM(AH518:AK518)</f>
        <v>1</v>
      </c>
    </row>
    <row r="519" spans="1:109" ht="50.1" customHeight="1" x14ac:dyDescent="0.25">
      <c r="B519" s="3"/>
      <c r="C519" s="3"/>
      <c r="D519" s="3"/>
      <c r="E519" s="223" t="s">
        <v>1881</v>
      </c>
      <c r="F519" s="1"/>
      <c r="G519" s="68" t="s">
        <v>1883</v>
      </c>
      <c r="H519" s="4"/>
      <c r="I519" s="4" t="s">
        <v>31</v>
      </c>
      <c r="J519" s="4"/>
      <c r="K519" s="10"/>
      <c r="L519" s="68" t="s">
        <v>945</v>
      </c>
      <c r="M519" s="4"/>
      <c r="N519" s="65"/>
      <c r="O519" s="3"/>
      <c r="P519" s="3"/>
      <c r="Q519" s="3"/>
      <c r="R519" s="3"/>
      <c r="S519" s="100"/>
      <c r="T519" s="100"/>
      <c r="U519" s="100"/>
      <c r="V519" s="100"/>
      <c r="W519" s="54"/>
      <c r="X519" s="100"/>
      <c r="Y519" s="100"/>
      <c r="Z519" s="54"/>
      <c r="AA519" s="54">
        <v>2000000</v>
      </c>
      <c r="AB519" s="241"/>
      <c r="AC519" s="54">
        <f>SUM(Z519:AB519)</f>
        <v>2000000</v>
      </c>
      <c r="AD519" s="35">
        <v>2000000</v>
      </c>
      <c r="AE519" s="241">
        <f t="shared" si="122"/>
        <v>0</v>
      </c>
      <c r="AF519" s="254">
        <v>1800000</v>
      </c>
      <c r="AG519" s="254">
        <f t="shared" si="123"/>
        <v>200000</v>
      </c>
      <c r="AH519" s="208"/>
      <c r="AI519" s="208">
        <v>1</v>
      </c>
      <c r="AJ519" s="208"/>
      <c r="AK519" s="208"/>
      <c r="AL519" s="208">
        <f t="shared" si="137"/>
        <v>1</v>
      </c>
    </row>
    <row r="520" spans="1:109" s="64" customFormat="1" ht="51" customHeight="1" x14ac:dyDescent="0.25">
      <c r="B520" s="88">
        <f>SUM(B518)</f>
        <v>1</v>
      </c>
      <c r="C520" s="88">
        <v>1</v>
      </c>
      <c r="D520" s="88"/>
      <c r="E520" s="237" t="s">
        <v>1882</v>
      </c>
      <c r="F520" s="332"/>
      <c r="G520" s="461" t="s">
        <v>1927</v>
      </c>
      <c r="H520" s="461"/>
      <c r="I520" s="332"/>
      <c r="J520" s="332"/>
      <c r="K520" s="148"/>
      <c r="L520" s="332"/>
      <c r="M520" s="332"/>
      <c r="N520" s="332"/>
      <c r="O520" s="130"/>
      <c r="P520" s="130"/>
      <c r="Q520" s="130"/>
      <c r="R520" s="130"/>
      <c r="S520" s="131">
        <f t="shared" ref="S520:Y520" si="138">SUM(S518)</f>
        <v>1000000</v>
      </c>
      <c r="T520" s="131">
        <f t="shared" si="138"/>
        <v>1000000</v>
      </c>
      <c r="U520" s="131">
        <f t="shared" si="138"/>
        <v>1000000</v>
      </c>
      <c r="V520" s="131">
        <f t="shared" si="138"/>
        <v>1000000</v>
      </c>
      <c r="W520" s="132">
        <f t="shared" si="138"/>
        <v>1000000</v>
      </c>
      <c r="X520" s="131">
        <f t="shared" si="138"/>
        <v>0</v>
      </c>
      <c r="Y520" s="131">
        <f t="shared" si="138"/>
        <v>1000000</v>
      </c>
      <c r="Z520" s="132">
        <f>SUM(Z518:Z519)</f>
        <v>1000000</v>
      </c>
      <c r="AA520" s="132">
        <f t="shared" ref="AA520:AG520" si="139">SUM(AA518:AA519)</f>
        <v>2000000</v>
      </c>
      <c r="AB520" s="413">
        <f t="shared" si="139"/>
        <v>0</v>
      </c>
      <c r="AC520" s="132">
        <f t="shared" si="139"/>
        <v>3000000</v>
      </c>
      <c r="AD520" s="132">
        <f t="shared" si="139"/>
        <v>3000000</v>
      </c>
      <c r="AE520" s="132">
        <f t="shared" si="139"/>
        <v>0</v>
      </c>
      <c r="AF520" s="132">
        <f t="shared" si="139"/>
        <v>2700000</v>
      </c>
      <c r="AG520" s="132">
        <f t="shared" si="139"/>
        <v>300000</v>
      </c>
      <c r="AH520" s="204"/>
      <c r="AI520" s="204"/>
      <c r="AJ520" s="204"/>
      <c r="AK520" s="204"/>
      <c r="AL520" s="290">
        <f t="shared" si="132"/>
        <v>0</v>
      </c>
    </row>
    <row r="521" spans="1:109" s="218" customFormat="1" ht="58.5" customHeight="1" x14ac:dyDescent="0.25">
      <c r="B521" s="220"/>
      <c r="C521" s="220"/>
      <c r="D521" s="220"/>
      <c r="E521" s="248" t="s">
        <v>1929</v>
      </c>
      <c r="F521" s="242"/>
      <c r="G521" s="246" t="s">
        <v>1930</v>
      </c>
      <c r="H521" s="242"/>
      <c r="I521" s="4" t="s">
        <v>31</v>
      </c>
      <c r="J521" s="242"/>
      <c r="K521" s="247"/>
      <c r="L521" s="246" t="s">
        <v>1931</v>
      </c>
      <c r="M521" s="242"/>
      <c r="N521" s="242"/>
      <c r="O521" s="220"/>
      <c r="P521" s="220"/>
      <c r="Q521" s="220"/>
      <c r="R521" s="220"/>
      <c r="S521" s="243"/>
      <c r="T521" s="243"/>
      <c r="U521" s="243"/>
      <c r="V521" s="243"/>
      <c r="W521" s="244"/>
      <c r="X521" s="243"/>
      <c r="Y521" s="243"/>
      <c r="Z521" s="245"/>
      <c r="AA521" s="245">
        <v>1200000</v>
      </c>
      <c r="AB521" s="256"/>
      <c r="AC521" s="54">
        <f>SUM(Z521:AB521)</f>
        <v>1200000</v>
      </c>
      <c r="AD521" s="35">
        <v>1200000</v>
      </c>
      <c r="AE521" s="241">
        <f t="shared" si="122"/>
        <v>0</v>
      </c>
      <c r="AF521" s="254">
        <v>1080000</v>
      </c>
      <c r="AG521" s="254">
        <f t="shared" si="123"/>
        <v>120000</v>
      </c>
      <c r="AH521" s="201">
        <v>1</v>
      </c>
      <c r="AI521" s="201"/>
      <c r="AK521" s="201"/>
      <c r="AL521" s="208">
        <f>SUM(AH521:AK521)</f>
        <v>1</v>
      </c>
    </row>
    <row r="522" spans="1:109" s="64" customFormat="1" ht="54.75" customHeight="1" x14ac:dyDescent="0.25">
      <c r="B522" s="88"/>
      <c r="C522" s="88"/>
      <c r="D522" s="88"/>
      <c r="E522" s="237"/>
      <c r="F522" s="332"/>
      <c r="G522" s="461" t="s">
        <v>1928</v>
      </c>
      <c r="H522" s="461"/>
      <c r="I522" s="332"/>
      <c r="J522" s="332"/>
      <c r="K522" s="148"/>
      <c r="L522" s="332"/>
      <c r="M522" s="332"/>
      <c r="N522" s="332"/>
      <c r="O522" s="130"/>
      <c r="P522" s="130"/>
      <c r="Q522" s="130"/>
      <c r="R522" s="130"/>
      <c r="S522" s="131"/>
      <c r="T522" s="131"/>
      <c r="U522" s="131"/>
      <c r="V522" s="131"/>
      <c r="W522" s="132"/>
      <c r="X522" s="131"/>
      <c r="Y522" s="131"/>
      <c r="Z522" s="132">
        <f>SUM(Z521)</f>
        <v>0</v>
      </c>
      <c r="AA522" s="132">
        <f t="shared" ref="AA522:AG522" si="140">SUM(AA521)</f>
        <v>1200000</v>
      </c>
      <c r="AB522" s="414">
        <f t="shared" si="140"/>
        <v>0</v>
      </c>
      <c r="AC522" s="252">
        <f t="shared" si="140"/>
        <v>1200000</v>
      </c>
      <c r="AD522" s="132">
        <v>1200000</v>
      </c>
      <c r="AE522" s="252">
        <f t="shared" si="140"/>
        <v>0</v>
      </c>
      <c r="AF522" s="252">
        <v>1080000</v>
      </c>
      <c r="AG522" s="252">
        <f t="shared" si="140"/>
        <v>120000</v>
      </c>
      <c r="AH522" s="204"/>
      <c r="AI522" s="204"/>
      <c r="AJ522" s="204"/>
      <c r="AK522" s="204"/>
      <c r="AL522" s="290">
        <f t="shared" si="132"/>
        <v>0</v>
      </c>
    </row>
    <row r="523" spans="1:109" s="64" customFormat="1" ht="41.25" customHeight="1" x14ac:dyDescent="0.25">
      <c r="B523" s="88">
        <f>SUM(B520)</f>
        <v>1</v>
      </c>
      <c r="C523" s="88">
        <f>SUM(C520+C517+C510)</f>
        <v>3</v>
      </c>
      <c r="D523" s="88"/>
      <c r="E523" s="237">
        <v>268</v>
      </c>
      <c r="F523" s="332"/>
      <c r="G523" s="461" t="s">
        <v>1493</v>
      </c>
      <c r="H523" s="461"/>
      <c r="I523" s="332"/>
      <c r="J523" s="332"/>
      <c r="K523" s="148"/>
      <c r="L523" s="332"/>
      <c r="M523" s="332"/>
      <c r="N523" s="332"/>
      <c r="O523" s="130"/>
      <c r="P523" s="130"/>
      <c r="Q523" s="130"/>
      <c r="R523" s="130"/>
      <c r="S523" s="131">
        <f t="shared" ref="S523:Y523" si="141">SUM(S520+S517+S510)</f>
        <v>236409000</v>
      </c>
      <c r="T523" s="131">
        <f t="shared" si="141"/>
        <v>232205000</v>
      </c>
      <c r="U523" s="131">
        <f t="shared" si="141"/>
        <v>224705000</v>
      </c>
      <c r="V523" s="131">
        <f t="shared" si="141"/>
        <v>224505000</v>
      </c>
      <c r="W523" s="132">
        <f t="shared" si="141"/>
        <v>191300000</v>
      </c>
      <c r="X523" s="132">
        <f t="shared" si="141"/>
        <v>52620000</v>
      </c>
      <c r="Y523" s="132">
        <f t="shared" si="141"/>
        <v>243920000</v>
      </c>
      <c r="Z523" s="132">
        <f>SUM(Z520+Z522+Z517+Z510)</f>
        <v>200100000</v>
      </c>
      <c r="AA523" s="132">
        <f>SUM(AA520+AA522+AA517+AA510)</f>
        <v>19428460</v>
      </c>
      <c r="AB523" s="414">
        <f>SUM(AB520+AB522+AB517+AB510)</f>
        <v>-11077628.890000001</v>
      </c>
      <c r="AC523" s="252">
        <f>SUM(AC520+AC522+AC517+AC510)</f>
        <v>208450831.11000001</v>
      </c>
      <c r="AD523" s="132">
        <v>189401028.53</v>
      </c>
      <c r="AE523" s="252">
        <f>SUM(AE520+AE522+AE517+AE510)</f>
        <v>19638040.549999993</v>
      </c>
      <c r="AF523" s="252">
        <v>145090426.59</v>
      </c>
      <c r="AG523" s="252">
        <f>SUM(AG520+AG522+AG517+AG510)</f>
        <v>44119687.38000001</v>
      </c>
      <c r="AH523" s="204"/>
      <c r="AI523" s="204"/>
      <c r="AJ523" s="204"/>
      <c r="AK523" s="204"/>
      <c r="AL523" s="290">
        <f t="shared" si="132"/>
        <v>0</v>
      </c>
    </row>
    <row r="524" spans="1:109" s="163" customFormat="1" ht="26.25" customHeight="1" thickBot="1" x14ac:dyDescent="0.3">
      <c r="A524" s="187">
        <f>SUM(A10:A523)</f>
        <v>320</v>
      </c>
      <c r="B524" s="162">
        <f>SUM(B523)</f>
        <v>1</v>
      </c>
      <c r="C524" s="162">
        <f>SUM(C523+C464+C379)</f>
        <v>5</v>
      </c>
      <c r="D524" s="209">
        <f>SUM(D9:D523)</f>
        <v>337</v>
      </c>
      <c r="E524" s="294">
        <v>268</v>
      </c>
      <c r="F524" s="295"/>
      <c r="G524" s="462" t="s">
        <v>23</v>
      </c>
      <c r="H524" s="463"/>
      <c r="I524" s="295"/>
      <c r="J524" s="295"/>
      <c r="K524" s="296"/>
      <c r="L524" s="295"/>
      <c r="M524" s="295"/>
      <c r="N524" s="295"/>
      <c r="O524" s="297"/>
      <c r="P524" s="297"/>
      <c r="Q524" s="297"/>
      <c r="R524" s="297"/>
      <c r="S524" s="298">
        <f t="shared" ref="S524:AG524" si="142">SUM(S523+S464+S379)</f>
        <v>563365315</v>
      </c>
      <c r="T524" s="298">
        <f t="shared" si="142"/>
        <v>511733890</v>
      </c>
      <c r="U524" s="298">
        <f t="shared" si="142"/>
        <v>504624940</v>
      </c>
      <c r="V524" s="298">
        <f t="shared" si="142"/>
        <v>495919440</v>
      </c>
      <c r="W524" s="299">
        <f t="shared" si="142"/>
        <v>416264440</v>
      </c>
      <c r="X524" s="299">
        <f t="shared" si="142"/>
        <v>97170000</v>
      </c>
      <c r="Y524" s="299">
        <f t="shared" si="142"/>
        <v>513434440</v>
      </c>
      <c r="Z524" s="299">
        <f t="shared" si="142"/>
        <v>418319440</v>
      </c>
      <c r="AA524" s="299">
        <f t="shared" si="142"/>
        <v>30336784.689999998</v>
      </c>
      <c r="AB524" s="415">
        <f t="shared" si="142"/>
        <v>-33035953.579999998</v>
      </c>
      <c r="AC524" s="300">
        <f t="shared" si="142"/>
        <v>415620271.11000001</v>
      </c>
      <c r="AD524" s="300">
        <f t="shared" si="142"/>
        <v>387385545.72000003</v>
      </c>
      <c r="AE524" s="300">
        <f t="shared" si="142"/>
        <v>28822963.359999999</v>
      </c>
      <c r="AF524" s="300">
        <f t="shared" si="142"/>
        <v>316783460.95000005</v>
      </c>
      <c r="AG524" s="300">
        <f t="shared" si="142"/>
        <v>70411170.210000008</v>
      </c>
      <c r="AH524" s="301"/>
      <c r="AI524" s="301"/>
      <c r="AJ524" s="301"/>
      <c r="AK524" s="301"/>
      <c r="AL524" s="198"/>
    </row>
    <row r="525" spans="1:109" ht="18" thickTop="1" x14ac:dyDescent="0.25">
      <c r="E525" s="302"/>
      <c r="F525" s="16"/>
      <c r="G525" s="279"/>
      <c r="H525" s="16"/>
      <c r="I525" s="16"/>
      <c r="J525" s="16"/>
      <c r="K525" s="16"/>
      <c r="L525" s="279"/>
      <c r="M525" s="16"/>
      <c r="N525" s="279"/>
      <c r="O525" s="303"/>
      <c r="P525" s="303"/>
      <c r="Q525" s="303"/>
      <c r="R525" s="303"/>
      <c r="S525" s="304"/>
      <c r="T525" s="304"/>
      <c r="U525" s="304"/>
      <c r="V525" s="304"/>
      <c r="W525" s="305"/>
      <c r="X525" s="304"/>
      <c r="Y525" s="304"/>
      <c r="Z525" s="306"/>
      <c r="AA525" s="305"/>
      <c r="AB525" s="416"/>
      <c r="AC525" s="323"/>
      <c r="AD525" s="308"/>
      <c r="AE525" s="309"/>
      <c r="AF525" s="310"/>
      <c r="AG525" s="310"/>
      <c r="AH525" s="16"/>
      <c r="AI525" s="16"/>
      <c r="AJ525" s="16"/>
      <c r="AK525" s="16"/>
      <c r="AL525" s="16"/>
    </row>
    <row r="526" spans="1:109" s="319" customFormat="1" ht="21" x14ac:dyDescent="0.25">
      <c r="A526" s="12"/>
      <c r="B526" s="51"/>
      <c r="C526" s="51"/>
      <c r="D526" s="51"/>
      <c r="E526" s="302"/>
      <c r="F526" s="16"/>
      <c r="G526" s="279"/>
      <c r="H526" s="16"/>
      <c r="I526" s="16"/>
      <c r="J526" s="16"/>
      <c r="K526" s="16"/>
      <c r="L526" s="279"/>
      <c r="M526" s="16"/>
      <c r="N526" s="279"/>
      <c r="O526" s="303"/>
      <c r="P526" s="303"/>
      <c r="Q526" s="303"/>
      <c r="R526" s="303"/>
      <c r="S526" s="304"/>
      <c r="T526" s="304"/>
      <c r="U526" s="304"/>
      <c r="V526" s="304"/>
      <c r="W526" s="305"/>
      <c r="X526" s="304"/>
      <c r="Y526" s="304"/>
      <c r="Z526" s="304"/>
      <c r="AA526" s="305"/>
      <c r="AB526" s="309"/>
      <c r="AC526" s="304"/>
      <c r="AD526" s="308"/>
      <c r="AE526" s="309"/>
      <c r="AF526" s="310"/>
      <c r="AG526" s="310"/>
      <c r="AH526" s="16"/>
      <c r="AI526" s="16"/>
      <c r="AJ526" s="16"/>
      <c r="AK526" s="16"/>
      <c r="AL526" s="16"/>
      <c r="AM526" s="12"/>
      <c r="AN526" s="12"/>
      <c r="AO526" s="12"/>
      <c r="AP526" s="12"/>
      <c r="AQ526" s="12"/>
      <c r="AR526" s="12"/>
      <c r="AS526" s="12"/>
      <c r="AT526" s="12"/>
      <c r="AU526" s="12"/>
      <c r="AV526" s="12"/>
      <c r="AW526" s="12"/>
      <c r="AX526" s="12"/>
      <c r="AY526" s="12"/>
      <c r="AZ526" s="12"/>
      <c r="BA526" s="12"/>
      <c r="BB526" s="12"/>
      <c r="BC526" s="12"/>
      <c r="BD526" s="12"/>
      <c r="BE526" s="12"/>
      <c r="BF526" s="12"/>
      <c r="BG526" s="12"/>
      <c r="BH526" s="12"/>
      <c r="BI526" s="12"/>
      <c r="BJ526" s="12"/>
      <c r="BK526" s="12"/>
      <c r="BL526" s="12"/>
      <c r="BM526" s="12"/>
      <c r="BN526" s="12"/>
      <c r="BO526" s="12"/>
      <c r="BP526" s="12"/>
      <c r="BQ526" s="12"/>
      <c r="BR526" s="12"/>
      <c r="BS526" s="12"/>
      <c r="BT526" s="12"/>
      <c r="BU526" s="12"/>
      <c r="BV526" s="12"/>
      <c r="BW526" s="12"/>
      <c r="BX526" s="12"/>
      <c r="BY526" s="12"/>
      <c r="BZ526" s="12"/>
      <c r="CA526" s="12"/>
      <c r="CB526" s="12"/>
      <c r="CC526" s="12"/>
      <c r="CD526" s="12"/>
      <c r="CE526" s="12"/>
      <c r="CF526" s="12"/>
      <c r="CG526" s="12"/>
      <c r="CH526" s="12"/>
      <c r="CI526" s="12"/>
      <c r="CJ526" s="12"/>
      <c r="CK526" s="12"/>
      <c r="CL526" s="12"/>
      <c r="CM526" s="12"/>
      <c r="CN526" s="12"/>
      <c r="CO526" s="12"/>
      <c r="CP526" s="12"/>
      <c r="CQ526" s="12"/>
      <c r="CR526" s="12"/>
      <c r="CS526" s="12"/>
      <c r="CT526" s="12"/>
      <c r="CU526" s="12"/>
      <c r="CV526" s="12"/>
      <c r="CW526" s="12"/>
      <c r="CX526" s="12"/>
      <c r="CY526" s="12"/>
      <c r="CZ526" s="12"/>
      <c r="DA526" s="12"/>
      <c r="DB526" s="12"/>
      <c r="DC526" s="12"/>
      <c r="DD526" s="12"/>
      <c r="DE526" s="12"/>
    </row>
    <row r="527" spans="1:109" s="319" customFormat="1" ht="21" x14ac:dyDescent="0.25">
      <c r="A527" s="12"/>
      <c r="B527" s="51"/>
      <c r="C527" s="51"/>
      <c r="D527" s="51"/>
      <c r="E527" s="302"/>
      <c r="F527" s="16"/>
      <c r="G527" s="279"/>
      <c r="H527" s="16"/>
      <c r="I527" s="16"/>
      <c r="J527" s="16"/>
      <c r="K527" s="16"/>
      <c r="L527" s="279"/>
      <c r="M527" s="16"/>
      <c r="N527" s="279"/>
      <c r="O527" s="303"/>
      <c r="P527" s="303"/>
      <c r="Q527" s="303"/>
      <c r="R527" s="303"/>
      <c r="S527" s="304"/>
      <c r="T527" s="304"/>
      <c r="U527" s="304"/>
      <c r="V527" s="304"/>
      <c r="W527" s="305"/>
      <c r="X527" s="304"/>
      <c r="Y527" s="304"/>
      <c r="Z527" s="304"/>
      <c r="AA527" s="305"/>
      <c r="AB527" s="309"/>
      <c r="AC527" s="304"/>
      <c r="AD527" s="308"/>
      <c r="AE527" s="309"/>
      <c r="AF527" s="310"/>
      <c r="AG527" s="310"/>
      <c r="AH527" s="16"/>
      <c r="AI527" s="16"/>
      <c r="AJ527" s="16"/>
      <c r="AK527" s="16"/>
      <c r="AL527" s="16"/>
      <c r="AM527" s="12"/>
      <c r="AN527" s="12"/>
      <c r="AO527" s="12"/>
      <c r="AP527" s="12"/>
      <c r="AQ527" s="12"/>
      <c r="AR527" s="12"/>
      <c r="AS527" s="12"/>
      <c r="AT527" s="12"/>
      <c r="AU527" s="12"/>
      <c r="AV527" s="12"/>
      <c r="AW527" s="12"/>
      <c r="AX527" s="12"/>
      <c r="AY527" s="12"/>
      <c r="AZ527" s="12"/>
      <c r="BA527" s="12"/>
      <c r="BB527" s="12"/>
      <c r="BC527" s="12"/>
      <c r="BD527" s="12"/>
      <c r="BE527" s="12"/>
      <c r="BF527" s="12"/>
      <c r="BG527" s="12"/>
      <c r="BH527" s="12"/>
      <c r="BI527" s="12"/>
      <c r="BJ527" s="12"/>
      <c r="BK527" s="12"/>
      <c r="BL527" s="12"/>
      <c r="BM527" s="12"/>
      <c r="BN527" s="12"/>
      <c r="BO527" s="12"/>
      <c r="BP527" s="12"/>
      <c r="BQ527" s="12"/>
      <c r="BR527" s="12"/>
      <c r="BS527" s="12"/>
      <c r="BT527" s="12"/>
      <c r="BU527" s="12"/>
      <c r="BV527" s="12"/>
      <c r="BW527" s="12"/>
      <c r="BX527" s="12"/>
      <c r="BY527" s="12"/>
      <c r="BZ527" s="12"/>
      <c r="CA527" s="12"/>
      <c r="CB527" s="12"/>
      <c r="CC527" s="12"/>
      <c r="CD527" s="12"/>
      <c r="CE527" s="12"/>
      <c r="CF527" s="12"/>
      <c r="CG527" s="12"/>
      <c r="CH527" s="12"/>
      <c r="CI527" s="12"/>
      <c r="CJ527" s="12"/>
      <c r="CK527" s="12"/>
      <c r="CL527" s="12"/>
      <c r="CM527" s="12"/>
      <c r="CN527" s="12"/>
      <c r="CO527" s="12"/>
      <c r="CP527" s="12"/>
      <c r="CQ527" s="12"/>
      <c r="CR527" s="12"/>
      <c r="CS527" s="12"/>
      <c r="CT527" s="12"/>
      <c r="CU527" s="12"/>
      <c r="CV527" s="12"/>
      <c r="CW527" s="12"/>
      <c r="CX527" s="12"/>
      <c r="CY527" s="12"/>
      <c r="CZ527" s="12"/>
      <c r="DA527" s="12"/>
      <c r="DB527" s="12"/>
      <c r="DC527" s="12"/>
      <c r="DD527" s="12"/>
      <c r="DE527" s="12"/>
    </row>
    <row r="528" spans="1:109" s="319" customFormat="1" ht="21" x14ac:dyDescent="0.25">
      <c r="A528" s="12"/>
      <c r="B528" s="51"/>
      <c r="C528" s="51"/>
      <c r="D528" s="51"/>
      <c r="E528" s="302"/>
      <c r="F528" s="16"/>
      <c r="G528" s="279"/>
      <c r="H528" s="16"/>
      <c r="I528" s="16"/>
      <c r="J528" s="16"/>
      <c r="K528" s="16"/>
      <c r="L528" s="279"/>
      <c r="M528" s="16"/>
      <c r="N528" s="279"/>
      <c r="O528" s="303"/>
      <c r="P528" s="303"/>
      <c r="Q528" s="303"/>
      <c r="R528" s="303"/>
      <c r="S528" s="304"/>
      <c r="T528" s="304"/>
      <c r="U528" s="304"/>
      <c r="V528" s="304"/>
      <c r="W528" s="305"/>
      <c r="X528" s="304"/>
      <c r="Y528" s="304"/>
      <c r="Z528" s="304"/>
      <c r="AA528" s="305"/>
      <c r="AB528" s="309"/>
      <c r="AC528" s="304"/>
      <c r="AD528" s="308"/>
      <c r="AE528" s="309"/>
      <c r="AF528" s="310"/>
      <c r="AG528" s="310"/>
      <c r="AH528" s="16"/>
      <c r="AI528" s="16"/>
      <c r="AJ528" s="16"/>
      <c r="AK528" s="16"/>
      <c r="AL528" s="16"/>
      <c r="AM528" s="12"/>
      <c r="AN528" s="12"/>
      <c r="AO528" s="12"/>
      <c r="AP528" s="12"/>
      <c r="AQ528" s="12"/>
      <c r="AR528" s="12"/>
      <c r="AS528" s="12"/>
      <c r="AT528" s="12"/>
      <c r="AU528" s="12"/>
      <c r="AV528" s="12"/>
      <c r="AW528" s="12"/>
      <c r="AX528" s="12"/>
      <c r="AY528" s="12"/>
      <c r="AZ528" s="12"/>
      <c r="BA528" s="12"/>
      <c r="BB528" s="12"/>
      <c r="BC528" s="12"/>
      <c r="BD528" s="12"/>
      <c r="BE528" s="12"/>
      <c r="BF528" s="12"/>
      <c r="BG528" s="12"/>
      <c r="BH528" s="12"/>
      <c r="BI528" s="12"/>
      <c r="BJ528" s="12"/>
      <c r="BK528" s="12"/>
      <c r="BL528" s="12"/>
      <c r="BM528" s="12"/>
      <c r="BN528" s="12"/>
      <c r="BO528" s="12"/>
      <c r="BP528" s="12"/>
      <c r="BQ528" s="12"/>
      <c r="BR528" s="12"/>
      <c r="BS528" s="12"/>
      <c r="BT528" s="12"/>
      <c r="BU528" s="12"/>
      <c r="BV528" s="12"/>
      <c r="BW528" s="12"/>
      <c r="BX528" s="12"/>
      <c r="BY528" s="12"/>
      <c r="BZ528" s="12"/>
      <c r="CA528" s="12"/>
      <c r="CB528" s="12"/>
      <c r="CC528" s="12"/>
      <c r="CD528" s="12"/>
      <c r="CE528" s="12"/>
      <c r="CF528" s="12"/>
      <c r="CG528" s="12"/>
      <c r="CH528" s="12"/>
      <c r="CI528" s="12"/>
      <c r="CJ528" s="12"/>
      <c r="CK528" s="12"/>
      <c r="CL528" s="12"/>
      <c r="CM528" s="12"/>
      <c r="CN528" s="12"/>
      <c r="CO528" s="12"/>
      <c r="CP528" s="12"/>
      <c r="CQ528" s="12"/>
      <c r="CR528" s="12"/>
      <c r="CS528" s="12"/>
      <c r="CT528" s="12"/>
      <c r="CU528" s="12"/>
      <c r="CV528" s="12"/>
      <c r="CW528" s="12"/>
      <c r="CX528" s="12"/>
      <c r="CY528" s="12"/>
      <c r="CZ528" s="12"/>
      <c r="DA528" s="12"/>
      <c r="DB528" s="12"/>
      <c r="DC528" s="12"/>
      <c r="DD528" s="12"/>
      <c r="DE528" s="12"/>
    </row>
    <row r="529" spans="1:109" s="319" customFormat="1" ht="21" x14ac:dyDescent="0.25">
      <c r="A529" s="12"/>
      <c r="B529" s="51"/>
      <c r="C529" s="51"/>
      <c r="D529" s="51"/>
      <c r="E529" s="302"/>
      <c r="F529" s="16"/>
      <c r="G529" s="279"/>
      <c r="H529" s="16"/>
      <c r="I529" s="16"/>
      <c r="J529" s="16"/>
      <c r="K529" s="16"/>
      <c r="L529" s="279"/>
      <c r="M529" s="16"/>
      <c r="N529" s="279"/>
      <c r="O529" s="303"/>
      <c r="P529" s="303"/>
      <c r="Q529" s="303"/>
      <c r="R529" s="303"/>
      <c r="S529" s="304"/>
      <c r="T529" s="304"/>
      <c r="U529" s="304"/>
      <c r="V529" s="304"/>
      <c r="W529" s="305"/>
      <c r="X529" s="304"/>
      <c r="Y529" s="304"/>
      <c r="Z529" s="304"/>
      <c r="AA529" s="305"/>
      <c r="AB529" s="309"/>
      <c r="AC529" s="304"/>
      <c r="AD529" s="308"/>
      <c r="AE529" s="309"/>
      <c r="AF529" s="310"/>
      <c r="AG529" s="310"/>
      <c r="AH529" s="16"/>
      <c r="AI529" s="16"/>
      <c r="AJ529" s="16"/>
      <c r="AK529" s="16"/>
      <c r="AL529" s="16"/>
      <c r="AM529" s="12"/>
      <c r="AN529" s="12"/>
      <c r="AO529" s="12"/>
      <c r="AP529" s="12"/>
      <c r="AQ529" s="12"/>
      <c r="AR529" s="12"/>
      <c r="AS529" s="12"/>
      <c r="AT529" s="12"/>
      <c r="AU529" s="12"/>
      <c r="AV529" s="12"/>
      <c r="AW529" s="12"/>
      <c r="AX529" s="12"/>
      <c r="AY529" s="12"/>
      <c r="AZ529" s="12"/>
      <c r="BA529" s="12"/>
      <c r="BB529" s="12"/>
      <c r="BC529" s="12"/>
      <c r="BD529" s="12"/>
      <c r="BE529" s="12"/>
      <c r="BF529" s="12"/>
      <c r="BG529" s="12"/>
      <c r="BH529" s="12"/>
      <c r="BI529" s="12"/>
      <c r="BJ529" s="12"/>
      <c r="BK529" s="12"/>
      <c r="BL529" s="12"/>
      <c r="BM529" s="12"/>
      <c r="BN529" s="12"/>
      <c r="BO529" s="12"/>
      <c r="BP529" s="12"/>
      <c r="BQ529" s="12"/>
      <c r="BR529" s="12"/>
      <c r="BS529" s="12"/>
      <c r="BT529" s="12"/>
      <c r="BU529" s="12"/>
      <c r="BV529" s="12"/>
      <c r="BW529" s="12"/>
      <c r="BX529" s="12"/>
      <c r="BY529" s="12"/>
      <c r="BZ529" s="12"/>
      <c r="CA529" s="12"/>
      <c r="CB529" s="12"/>
      <c r="CC529" s="12"/>
      <c r="CD529" s="12"/>
      <c r="CE529" s="12"/>
      <c r="CF529" s="12"/>
      <c r="CG529" s="12"/>
      <c r="CH529" s="12"/>
      <c r="CI529" s="12"/>
      <c r="CJ529" s="12"/>
      <c r="CK529" s="12"/>
      <c r="CL529" s="12"/>
      <c r="CM529" s="12"/>
      <c r="CN529" s="12"/>
      <c r="CO529" s="12"/>
      <c r="CP529" s="12"/>
      <c r="CQ529" s="12"/>
      <c r="CR529" s="12"/>
      <c r="CS529" s="12"/>
      <c r="CT529" s="12"/>
      <c r="CU529" s="12"/>
      <c r="CV529" s="12"/>
      <c r="CW529" s="12"/>
      <c r="CX529" s="12"/>
      <c r="CY529" s="12"/>
      <c r="CZ529" s="12"/>
      <c r="DA529" s="12"/>
      <c r="DB529" s="12"/>
      <c r="DC529" s="12"/>
      <c r="DD529" s="12"/>
      <c r="DE529" s="12"/>
    </row>
    <row r="530" spans="1:109" s="319" customFormat="1" ht="21" x14ac:dyDescent="0.25">
      <c r="A530" s="12"/>
      <c r="B530" s="51"/>
      <c r="C530" s="51"/>
      <c r="D530" s="51"/>
      <c r="E530" s="302"/>
      <c r="F530" s="16"/>
      <c r="G530" s="279"/>
      <c r="H530" s="16"/>
      <c r="I530" s="16"/>
      <c r="J530" s="16"/>
      <c r="K530" s="16"/>
      <c r="L530" s="279"/>
      <c r="M530" s="16"/>
      <c r="N530" s="279"/>
      <c r="O530" s="303"/>
      <c r="P530" s="303"/>
      <c r="Q530" s="303"/>
      <c r="R530" s="303"/>
      <c r="S530" s="304"/>
      <c r="T530" s="304"/>
      <c r="U530" s="304"/>
      <c r="V530" s="304"/>
      <c r="W530" s="305"/>
      <c r="X530" s="304"/>
      <c r="Y530" s="304"/>
      <c r="Z530" s="304"/>
      <c r="AA530" s="305"/>
      <c r="AB530" s="307"/>
      <c r="AC530" s="304"/>
      <c r="AD530" s="308"/>
      <c r="AE530" s="309"/>
      <c r="AF530" s="310"/>
      <c r="AG530" s="310"/>
      <c r="AH530" s="16"/>
      <c r="AI530" s="16"/>
      <c r="AJ530" s="16"/>
      <c r="AK530" s="16"/>
      <c r="AL530" s="16"/>
      <c r="AM530" s="12"/>
      <c r="AN530" s="12"/>
      <c r="AO530" s="12"/>
      <c r="AP530" s="12"/>
      <c r="AQ530" s="12"/>
      <c r="AR530" s="12"/>
      <c r="AS530" s="12"/>
      <c r="AT530" s="12"/>
      <c r="AU530" s="12"/>
      <c r="AV530" s="12"/>
      <c r="AW530" s="12"/>
      <c r="AX530" s="12"/>
      <c r="AY530" s="12"/>
      <c r="AZ530" s="12"/>
      <c r="BA530" s="12"/>
      <c r="BB530" s="12"/>
      <c r="BC530" s="12"/>
      <c r="BD530" s="12"/>
      <c r="BE530" s="12"/>
      <c r="BF530" s="12"/>
      <c r="BG530" s="12"/>
      <c r="BH530" s="12"/>
      <c r="BI530" s="12"/>
      <c r="BJ530" s="12"/>
      <c r="BK530" s="12"/>
      <c r="BL530" s="12"/>
      <c r="BM530" s="12"/>
      <c r="BN530" s="12"/>
      <c r="BO530" s="12"/>
      <c r="BP530" s="12"/>
      <c r="BQ530" s="12"/>
      <c r="BR530" s="12"/>
      <c r="BS530" s="12"/>
      <c r="BT530" s="12"/>
      <c r="BU530" s="12"/>
      <c r="BV530" s="12"/>
      <c r="BW530" s="12"/>
      <c r="BX530" s="12"/>
      <c r="BY530" s="12"/>
      <c r="BZ530" s="12"/>
      <c r="CA530" s="12"/>
      <c r="CB530" s="12"/>
      <c r="CC530" s="12"/>
      <c r="CD530" s="12"/>
      <c r="CE530" s="12"/>
      <c r="CF530" s="12"/>
      <c r="CG530" s="12"/>
      <c r="CH530" s="12"/>
      <c r="CI530" s="12"/>
      <c r="CJ530" s="12"/>
      <c r="CK530" s="12"/>
      <c r="CL530" s="12"/>
      <c r="CM530" s="12"/>
      <c r="CN530" s="12"/>
      <c r="CO530" s="12"/>
      <c r="CP530" s="12"/>
      <c r="CQ530" s="12"/>
      <c r="CR530" s="12"/>
      <c r="CS530" s="12"/>
      <c r="CT530" s="12"/>
      <c r="CU530" s="12"/>
      <c r="CV530" s="12"/>
      <c r="CW530" s="12"/>
      <c r="CX530" s="12"/>
      <c r="CY530" s="12"/>
      <c r="CZ530" s="12"/>
      <c r="DA530" s="12"/>
      <c r="DB530" s="12"/>
      <c r="DC530" s="12"/>
      <c r="DD530" s="12"/>
      <c r="DE530" s="12"/>
    </row>
    <row r="531" spans="1:109" s="319" customFormat="1" ht="21" x14ac:dyDescent="0.25">
      <c r="A531" s="12"/>
      <c r="B531" s="51"/>
      <c r="C531" s="51"/>
      <c r="D531" s="51"/>
      <c r="E531" s="302"/>
      <c r="F531" s="16"/>
      <c r="G531" s="279"/>
      <c r="H531" s="16"/>
      <c r="I531" s="16"/>
      <c r="J531" s="16"/>
      <c r="K531" s="16"/>
      <c r="L531" s="279"/>
      <c r="M531" s="16"/>
      <c r="N531" s="279"/>
      <c r="O531" s="303"/>
      <c r="P531" s="303"/>
      <c r="Q531" s="303"/>
      <c r="R531" s="303"/>
      <c r="S531" s="304"/>
      <c r="T531" s="304"/>
      <c r="U531" s="304"/>
      <c r="V531" s="304"/>
      <c r="W531" s="305"/>
      <c r="X531" s="304"/>
      <c r="Y531" s="304"/>
      <c r="Z531" s="304"/>
      <c r="AA531" s="305"/>
      <c r="AB531" s="307"/>
      <c r="AC531" s="304"/>
      <c r="AD531" s="308"/>
      <c r="AE531" s="309"/>
      <c r="AF531" s="310"/>
      <c r="AG531" s="310"/>
      <c r="AH531" s="16"/>
      <c r="AI531" s="16"/>
      <c r="AJ531" s="16"/>
      <c r="AK531" s="16"/>
      <c r="AL531" s="16"/>
      <c r="AM531" s="12"/>
      <c r="AN531" s="12"/>
      <c r="AO531" s="12"/>
      <c r="AP531" s="12"/>
      <c r="AQ531" s="12"/>
      <c r="AR531" s="12"/>
      <c r="AS531" s="12"/>
      <c r="AT531" s="12"/>
      <c r="AU531" s="12"/>
      <c r="AV531" s="12"/>
      <c r="AW531" s="12"/>
      <c r="AX531" s="12"/>
      <c r="AY531" s="12"/>
      <c r="AZ531" s="12"/>
      <c r="BA531" s="12"/>
      <c r="BB531" s="12"/>
      <c r="BC531" s="12"/>
      <c r="BD531" s="12"/>
      <c r="BE531" s="12"/>
      <c r="BF531" s="12"/>
      <c r="BG531" s="12"/>
      <c r="BH531" s="12"/>
      <c r="BI531" s="12"/>
      <c r="BJ531" s="12"/>
      <c r="BK531" s="12"/>
      <c r="BL531" s="12"/>
      <c r="BM531" s="12"/>
      <c r="BN531" s="12"/>
      <c r="BO531" s="12"/>
      <c r="BP531" s="12"/>
      <c r="BQ531" s="12"/>
      <c r="BR531" s="12"/>
      <c r="BS531" s="12"/>
      <c r="BT531" s="12"/>
      <c r="BU531" s="12"/>
      <c r="BV531" s="12"/>
      <c r="BW531" s="12"/>
      <c r="BX531" s="12"/>
      <c r="BY531" s="12"/>
      <c r="BZ531" s="12"/>
      <c r="CA531" s="12"/>
      <c r="CB531" s="12"/>
      <c r="CC531" s="12"/>
      <c r="CD531" s="12"/>
      <c r="CE531" s="12"/>
      <c r="CF531" s="12"/>
      <c r="CG531" s="12"/>
      <c r="CH531" s="12"/>
      <c r="CI531" s="12"/>
      <c r="CJ531" s="12"/>
      <c r="CK531" s="12"/>
      <c r="CL531" s="12"/>
      <c r="CM531" s="12"/>
      <c r="CN531" s="12"/>
      <c r="CO531" s="12"/>
      <c r="CP531" s="12"/>
      <c r="CQ531" s="12"/>
      <c r="CR531" s="12"/>
      <c r="CS531" s="12"/>
      <c r="CT531" s="12"/>
      <c r="CU531" s="12"/>
      <c r="CV531" s="12"/>
      <c r="CW531" s="12"/>
      <c r="CX531" s="12"/>
      <c r="CY531" s="12"/>
      <c r="CZ531" s="12"/>
      <c r="DA531" s="12"/>
      <c r="DB531" s="12"/>
      <c r="DC531" s="12"/>
      <c r="DD531" s="12"/>
      <c r="DE531" s="12"/>
    </row>
    <row r="532" spans="1:109" s="319" customFormat="1" ht="21" x14ac:dyDescent="0.25">
      <c r="A532" s="12"/>
      <c r="B532" s="51"/>
      <c r="C532" s="51"/>
      <c r="D532" s="51"/>
      <c r="E532" s="302"/>
      <c r="F532" s="16"/>
      <c r="G532" s="279"/>
      <c r="H532" s="16"/>
      <c r="I532" s="16"/>
      <c r="J532" s="16"/>
      <c r="K532" s="16"/>
      <c r="L532" s="279"/>
      <c r="M532" s="16"/>
      <c r="N532" s="279"/>
      <c r="O532" s="303"/>
      <c r="P532" s="303"/>
      <c r="Q532" s="303"/>
      <c r="R532" s="303"/>
      <c r="S532" s="304"/>
      <c r="T532" s="304"/>
      <c r="U532" s="304"/>
      <c r="V532" s="304"/>
      <c r="W532" s="305"/>
      <c r="X532" s="304"/>
      <c r="Y532" s="304"/>
      <c r="Z532" s="304"/>
      <c r="AA532" s="305"/>
      <c r="AB532" s="307"/>
      <c r="AC532" s="304"/>
      <c r="AD532" s="308"/>
      <c r="AE532" s="309"/>
      <c r="AF532" s="310"/>
      <c r="AG532" s="310"/>
      <c r="AH532" s="16"/>
      <c r="AI532" s="16"/>
      <c r="AJ532" s="16"/>
      <c r="AK532" s="16"/>
      <c r="AL532" s="16"/>
      <c r="AM532" s="12"/>
      <c r="AN532" s="12"/>
      <c r="AO532" s="12"/>
      <c r="AP532" s="12"/>
      <c r="AQ532" s="12"/>
      <c r="AR532" s="12"/>
      <c r="AS532" s="12"/>
      <c r="AT532" s="12"/>
      <c r="AU532" s="12"/>
      <c r="AV532" s="12"/>
      <c r="AW532" s="12"/>
      <c r="AX532" s="12"/>
      <c r="AY532" s="12"/>
      <c r="AZ532" s="12"/>
      <c r="BA532" s="12"/>
      <c r="BB532" s="12"/>
      <c r="BC532" s="12"/>
      <c r="BD532" s="12"/>
      <c r="BE532" s="12"/>
      <c r="BF532" s="12"/>
      <c r="BG532" s="12"/>
      <c r="BH532" s="12"/>
      <c r="BI532" s="12"/>
      <c r="BJ532" s="12"/>
      <c r="BK532" s="12"/>
      <c r="BL532" s="12"/>
      <c r="BM532" s="12"/>
      <c r="BN532" s="12"/>
      <c r="BO532" s="12"/>
      <c r="BP532" s="12"/>
      <c r="BQ532" s="12"/>
      <c r="BR532" s="12"/>
      <c r="BS532" s="12"/>
      <c r="BT532" s="12"/>
      <c r="BU532" s="12"/>
      <c r="BV532" s="12"/>
      <c r="BW532" s="12"/>
      <c r="BX532" s="12"/>
      <c r="BY532" s="12"/>
      <c r="BZ532" s="12"/>
      <c r="CA532" s="12"/>
      <c r="CB532" s="12"/>
      <c r="CC532" s="12"/>
      <c r="CD532" s="12"/>
      <c r="CE532" s="12"/>
      <c r="CF532" s="12"/>
      <c r="CG532" s="12"/>
      <c r="CH532" s="12"/>
      <c r="CI532" s="12"/>
      <c r="CJ532" s="12"/>
      <c r="CK532" s="12"/>
      <c r="CL532" s="12"/>
      <c r="CM532" s="12"/>
      <c r="CN532" s="12"/>
      <c r="CO532" s="12"/>
      <c r="CP532" s="12"/>
      <c r="CQ532" s="12"/>
      <c r="CR532" s="12"/>
      <c r="CS532" s="12"/>
      <c r="CT532" s="12"/>
      <c r="CU532" s="12"/>
      <c r="CV532" s="12"/>
      <c r="CW532" s="12"/>
      <c r="CX532" s="12"/>
      <c r="CY532" s="12"/>
      <c r="CZ532" s="12"/>
      <c r="DA532" s="12"/>
      <c r="DB532" s="12"/>
      <c r="DC532" s="12"/>
      <c r="DD532" s="12"/>
      <c r="DE532" s="12"/>
    </row>
    <row r="533" spans="1:109" s="319" customFormat="1" ht="21" x14ac:dyDescent="0.25">
      <c r="A533" s="12"/>
      <c r="B533" s="51"/>
      <c r="C533" s="51"/>
      <c r="D533" s="51"/>
      <c r="E533" s="302"/>
      <c r="F533" s="16"/>
      <c r="G533" s="279"/>
      <c r="H533" s="16"/>
      <c r="I533" s="16"/>
      <c r="J533" s="16"/>
      <c r="K533" s="16"/>
      <c r="L533" s="279"/>
      <c r="M533" s="16"/>
      <c r="N533" s="279"/>
      <c r="O533" s="303"/>
      <c r="P533" s="303"/>
      <c r="Q533" s="303"/>
      <c r="R533" s="303"/>
      <c r="S533" s="304"/>
      <c r="T533" s="304"/>
      <c r="U533" s="304"/>
      <c r="V533" s="304"/>
      <c r="W533" s="305"/>
      <c r="X533" s="304"/>
      <c r="Y533" s="304"/>
      <c r="Z533" s="304"/>
      <c r="AA533" s="305"/>
      <c r="AB533" s="307"/>
      <c r="AC533" s="304"/>
      <c r="AD533" s="308"/>
      <c r="AE533" s="309"/>
      <c r="AF533" s="310"/>
      <c r="AG533" s="310"/>
      <c r="AH533" s="16"/>
      <c r="AI533" s="16"/>
      <c r="AJ533" s="16"/>
      <c r="AK533" s="16"/>
      <c r="AL533" s="16"/>
      <c r="AM533" s="12"/>
      <c r="AN533" s="12"/>
      <c r="AO533" s="12"/>
      <c r="AP533" s="12"/>
      <c r="AQ533" s="12"/>
      <c r="AR533" s="12"/>
      <c r="AS533" s="12"/>
      <c r="AT533" s="12"/>
      <c r="AU533" s="12"/>
      <c r="AV533" s="12"/>
      <c r="AW533" s="12"/>
      <c r="AX533" s="12"/>
      <c r="AY533" s="12"/>
      <c r="AZ533" s="12"/>
      <c r="BA533" s="12"/>
      <c r="BB533" s="12"/>
      <c r="BC533" s="12"/>
      <c r="BD533" s="12"/>
      <c r="BE533" s="12"/>
      <c r="BF533" s="12"/>
      <c r="BG533" s="12"/>
      <c r="BH533" s="12"/>
      <c r="BI533" s="12"/>
      <c r="BJ533" s="12"/>
      <c r="BK533" s="12"/>
      <c r="BL533" s="12"/>
      <c r="BM533" s="12"/>
      <c r="BN533" s="12"/>
      <c r="BO533" s="12"/>
      <c r="BP533" s="12"/>
      <c r="BQ533" s="12"/>
      <c r="BR533" s="12"/>
      <c r="BS533" s="12"/>
      <c r="BT533" s="12"/>
      <c r="BU533" s="12"/>
      <c r="BV533" s="12"/>
      <c r="BW533" s="12"/>
      <c r="BX533" s="12"/>
      <c r="BY533" s="12"/>
      <c r="BZ533" s="12"/>
      <c r="CA533" s="12"/>
      <c r="CB533" s="12"/>
      <c r="CC533" s="12"/>
      <c r="CD533" s="12"/>
      <c r="CE533" s="12"/>
      <c r="CF533" s="12"/>
      <c r="CG533" s="12"/>
      <c r="CH533" s="12"/>
      <c r="CI533" s="12"/>
      <c r="CJ533" s="12"/>
      <c r="CK533" s="12"/>
      <c r="CL533" s="12"/>
      <c r="CM533" s="12"/>
      <c r="CN533" s="12"/>
      <c r="CO533" s="12"/>
      <c r="CP533" s="12"/>
      <c r="CQ533" s="12"/>
      <c r="CR533" s="12"/>
      <c r="CS533" s="12"/>
      <c r="CT533" s="12"/>
      <c r="CU533" s="12"/>
      <c r="CV533" s="12"/>
      <c r="CW533" s="12"/>
      <c r="CX533" s="12"/>
      <c r="CY533" s="12"/>
      <c r="CZ533" s="12"/>
      <c r="DA533" s="12"/>
      <c r="DB533" s="12"/>
      <c r="DC533" s="12"/>
      <c r="DD533" s="12"/>
      <c r="DE533" s="12"/>
    </row>
    <row r="534" spans="1:109" s="319" customFormat="1" ht="21" x14ac:dyDescent="0.25">
      <c r="A534" s="12"/>
      <c r="B534" s="51"/>
      <c r="C534" s="51"/>
      <c r="D534" s="51"/>
      <c r="E534" s="302"/>
      <c r="F534" s="16"/>
      <c r="G534" s="279"/>
      <c r="H534" s="16"/>
      <c r="I534" s="16"/>
      <c r="J534" s="16"/>
      <c r="K534" s="16"/>
      <c r="L534" s="279"/>
      <c r="M534" s="16"/>
      <c r="N534" s="279"/>
      <c r="O534" s="303"/>
      <c r="P534" s="303"/>
      <c r="Q534" s="303"/>
      <c r="R534" s="303"/>
      <c r="S534" s="304"/>
      <c r="T534" s="304"/>
      <c r="U534" s="304"/>
      <c r="V534" s="304"/>
      <c r="W534" s="305"/>
      <c r="X534" s="304"/>
      <c r="Y534" s="304"/>
      <c r="Z534" s="304"/>
      <c r="AA534" s="305"/>
      <c r="AB534" s="307"/>
      <c r="AC534" s="304"/>
      <c r="AD534" s="308"/>
      <c r="AE534" s="309"/>
      <c r="AF534" s="310"/>
      <c r="AG534" s="310"/>
      <c r="AH534" s="16"/>
      <c r="AI534" s="16"/>
      <c r="AJ534" s="16"/>
      <c r="AK534" s="16"/>
      <c r="AL534" s="16"/>
      <c r="AM534" s="12"/>
      <c r="AN534" s="12"/>
      <c r="AO534" s="12"/>
      <c r="AP534" s="12"/>
      <c r="AQ534" s="12"/>
      <c r="AR534" s="12"/>
      <c r="AS534" s="12"/>
      <c r="AT534" s="12"/>
      <c r="AU534" s="12"/>
      <c r="AV534" s="12"/>
      <c r="AW534" s="12"/>
      <c r="AX534" s="12"/>
      <c r="AY534" s="12"/>
      <c r="AZ534" s="12"/>
      <c r="BA534" s="12"/>
      <c r="BB534" s="12"/>
      <c r="BC534" s="12"/>
      <c r="BD534" s="12"/>
      <c r="BE534" s="12"/>
      <c r="BF534" s="12"/>
      <c r="BG534" s="12"/>
      <c r="BH534" s="12"/>
      <c r="BI534" s="12"/>
      <c r="BJ534" s="12"/>
      <c r="BK534" s="12"/>
      <c r="BL534" s="12"/>
      <c r="BM534" s="12"/>
      <c r="BN534" s="12"/>
      <c r="BO534" s="12"/>
      <c r="BP534" s="12"/>
      <c r="BQ534" s="12"/>
      <c r="BR534" s="12"/>
      <c r="BS534" s="12"/>
      <c r="BT534" s="12"/>
      <c r="BU534" s="12"/>
      <c r="BV534" s="12"/>
      <c r="BW534" s="12"/>
      <c r="BX534" s="12"/>
      <c r="BY534" s="12"/>
      <c r="BZ534" s="12"/>
      <c r="CA534" s="12"/>
      <c r="CB534" s="12"/>
      <c r="CC534" s="12"/>
      <c r="CD534" s="12"/>
      <c r="CE534" s="12"/>
      <c r="CF534" s="12"/>
      <c r="CG534" s="12"/>
      <c r="CH534" s="12"/>
      <c r="CI534" s="12"/>
      <c r="CJ534" s="12"/>
      <c r="CK534" s="12"/>
      <c r="CL534" s="12"/>
      <c r="CM534" s="12"/>
      <c r="CN534" s="12"/>
      <c r="CO534" s="12"/>
      <c r="CP534" s="12"/>
      <c r="CQ534" s="12"/>
      <c r="CR534" s="12"/>
      <c r="CS534" s="12"/>
      <c r="CT534" s="12"/>
      <c r="CU534" s="12"/>
      <c r="CV534" s="12"/>
      <c r="CW534" s="12"/>
      <c r="CX534" s="12"/>
      <c r="CY534" s="12"/>
      <c r="CZ534" s="12"/>
      <c r="DA534" s="12"/>
      <c r="DB534" s="12"/>
      <c r="DC534" s="12"/>
      <c r="DD534" s="12"/>
      <c r="DE534" s="12"/>
    </row>
    <row r="535" spans="1:109" s="319" customFormat="1" ht="21" x14ac:dyDescent="0.25">
      <c r="A535" s="12"/>
      <c r="B535" s="51"/>
      <c r="C535" s="51"/>
      <c r="D535" s="51"/>
      <c r="E535" s="302"/>
      <c r="F535" s="16"/>
      <c r="G535" s="279"/>
      <c r="H535" s="16"/>
      <c r="I535" s="16"/>
      <c r="J535" s="16"/>
      <c r="K535" s="16"/>
      <c r="L535" s="279"/>
      <c r="M535" s="16"/>
      <c r="N535" s="279"/>
      <c r="O535" s="303"/>
      <c r="P535" s="303"/>
      <c r="Q535" s="303"/>
      <c r="R535" s="303"/>
      <c r="S535" s="304"/>
      <c r="T535" s="304"/>
      <c r="U535" s="304"/>
      <c r="V535" s="304"/>
      <c r="W535" s="305"/>
      <c r="X535" s="304"/>
      <c r="Y535" s="304"/>
      <c r="Z535" s="304"/>
      <c r="AA535" s="305"/>
      <c r="AB535" s="307"/>
      <c r="AC535" s="304"/>
      <c r="AD535" s="308"/>
      <c r="AE535" s="309"/>
      <c r="AF535" s="310"/>
      <c r="AG535" s="310"/>
      <c r="AH535" s="16"/>
      <c r="AI535" s="16"/>
      <c r="AJ535" s="16"/>
      <c r="AK535" s="16"/>
      <c r="AL535" s="16"/>
      <c r="AM535" s="12"/>
      <c r="AN535" s="12"/>
      <c r="AO535" s="12"/>
      <c r="AP535" s="12"/>
      <c r="AQ535" s="12"/>
      <c r="AR535" s="12"/>
      <c r="AS535" s="12"/>
      <c r="AT535" s="12"/>
      <c r="AU535" s="12"/>
      <c r="AV535" s="12"/>
      <c r="AW535" s="12"/>
      <c r="AX535" s="12"/>
      <c r="AY535" s="12"/>
      <c r="AZ535" s="12"/>
      <c r="BA535" s="12"/>
      <c r="BB535" s="12"/>
      <c r="BC535" s="12"/>
      <c r="BD535" s="12"/>
      <c r="BE535" s="12"/>
      <c r="BF535" s="12"/>
      <c r="BG535" s="12"/>
      <c r="BH535" s="12"/>
      <c r="BI535" s="12"/>
      <c r="BJ535" s="12"/>
      <c r="BK535" s="12"/>
      <c r="BL535" s="12"/>
      <c r="BM535" s="12"/>
      <c r="BN535" s="12"/>
      <c r="BO535" s="12"/>
      <c r="BP535" s="12"/>
      <c r="BQ535" s="12"/>
      <c r="BR535" s="12"/>
      <c r="BS535" s="12"/>
      <c r="BT535" s="12"/>
      <c r="BU535" s="12"/>
      <c r="BV535" s="12"/>
      <c r="BW535" s="12"/>
      <c r="BX535" s="12"/>
      <c r="BY535" s="12"/>
      <c r="BZ535" s="12"/>
      <c r="CA535" s="12"/>
      <c r="CB535" s="12"/>
      <c r="CC535" s="12"/>
      <c r="CD535" s="12"/>
      <c r="CE535" s="12"/>
      <c r="CF535" s="12"/>
      <c r="CG535" s="12"/>
      <c r="CH535" s="12"/>
      <c r="CI535" s="12"/>
      <c r="CJ535" s="12"/>
      <c r="CK535" s="12"/>
      <c r="CL535" s="12"/>
      <c r="CM535" s="12"/>
      <c r="CN535" s="12"/>
      <c r="CO535" s="12"/>
      <c r="CP535" s="12"/>
      <c r="CQ535" s="12"/>
      <c r="CR535" s="12"/>
      <c r="CS535" s="12"/>
      <c r="CT535" s="12"/>
      <c r="CU535" s="12"/>
      <c r="CV535" s="12"/>
      <c r="CW535" s="12"/>
      <c r="CX535" s="12"/>
      <c r="CY535" s="12"/>
      <c r="CZ535" s="12"/>
      <c r="DA535" s="12"/>
      <c r="DB535" s="12"/>
      <c r="DC535" s="12"/>
      <c r="DD535" s="12"/>
      <c r="DE535" s="12"/>
    </row>
    <row r="536" spans="1:109" s="319" customFormat="1" ht="21" x14ac:dyDescent="0.25">
      <c r="A536" s="12"/>
      <c r="B536" s="51"/>
      <c r="C536" s="51"/>
      <c r="D536" s="51"/>
      <c r="E536" s="302"/>
      <c r="F536" s="16"/>
      <c r="G536" s="279"/>
      <c r="H536" s="16"/>
      <c r="I536" s="16"/>
      <c r="J536" s="16"/>
      <c r="K536" s="16"/>
      <c r="L536" s="279"/>
      <c r="M536" s="16"/>
      <c r="N536" s="279"/>
      <c r="O536" s="303"/>
      <c r="P536" s="303"/>
      <c r="Q536" s="303"/>
      <c r="R536" s="303"/>
      <c r="S536" s="304"/>
      <c r="T536" s="304"/>
      <c r="U536" s="304"/>
      <c r="V536" s="304"/>
      <c r="W536" s="305"/>
      <c r="X536" s="304"/>
      <c r="Y536" s="304"/>
      <c r="Z536" s="304"/>
      <c r="AA536" s="305"/>
      <c r="AB536" s="307"/>
      <c r="AC536" s="304"/>
      <c r="AD536" s="308"/>
      <c r="AE536" s="309"/>
      <c r="AF536" s="310"/>
      <c r="AG536" s="310"/>
      <c r="AH536" s="16"/>
      <c r="AI536" s="16"/>
      <c r="AJ536" s="16"/>
      <c r="AK536" s="16"/>
      <c r="AL536" s="16"/>
      <c r="AM536" s="12"/>
      <c r="AN536" s="12"/>
      <c r="AO536" s="12"/>
      <c r="AP536" s="12"/>
      <c r="AQ536" s="12"/>
      <c r="AR536" s="12"/>
      <c r="AS536" s="12"/>
      <c r="AT536" s="12"/>
      <c r="AU536" s="12"/>
      <c r="AV536" s="12"/>
      <c r="AW536" s="12"/>
      <c r="AX536" s="12"/>
      <c r="AY536" s="12"/>
      <c r="AZ536" s="12"/>
      <c r="BA536" s="12"/>
      <c r="BB536" s="12"/>
      <c r="BC536" s="12"/>
      <c r="BD536" s="12"/>
      <c r="BE536" s="12"/>
      <c r="BF536" s="12"/>
      <c r="BG536" s="12"/>
      <c r="BH536" s="12"/>
      <c r="BI536" s="12"/>
      <c r="BJ536" s="12"/>
      <c r="BK536" s="12"/>
      <c r="BL536" s="12"/>
      <c r="BM536" s="12"/>
      <c r="BN536" s="12"/>
      <c r="BO536" s="12"/>
      <c r="BP536" s="12"/>
      <c r="BQ536" s="12"/>
      <c r="BR536" s="12"/>
      <c r="BS536" s="12"/>
      <c r="BT536" s="12"/>
      <c r="BU536" s="12"/>
      <c r="BV536" s="12"/>
      <c r="BW536" s="12"/>
      <c r="BX536" s="12"/>
      <c r="BY536" s="12"/>
      <c r="BZ536" s="12"/>
      <c r="CA536" s="12"/>
      <c r="CB536" s="12"/>
      <c r="CC536" s="12"/>
      <c r="CD536" s="12"/>
      <c r="CE536" s="12"/>
      <c r="CF536" s="12"/>
      <c r="CG536" s="12"/>
      <c r="CH536" s="12"/>
      <c r="CI536" s="12"/>
      <c r="CJ536" s="12"/>
      <c r="CK536" s="12"/>
      <c r="CL536" s="12"/>
      <c r="CM536" s="12"/>
      <c r="CN536" s="12"/>
      <c r="CO536" s="12"/>
      <c r="CP536" s="12"/>
      <c r="CQ536" s="12"/>
      <c r="CR536" s="12"/>
      <c r="CS536" s="12"/>
      <c r="CT536" s="12"/>
      <c r="CU536" s="12"/>
      <c r="CV536" s="12"/>
      <c r="CW536" s="12"/>
      <c r="CX536" s="12"/>
      <c r="CY536" s="12"/>
      <c r="CZ536" s="12"/>
      <c r="DA536" s="12"/>
      <c r="DB536" s="12"/>
      <c r="DC536" s="12"/>
      <c r="DD536" s="12"/>
      <c r="DE536" s="12"/>
    </row>
    <row r="537" spans="1:109" s="319" customFormat="1" ht="21" x14ac:dyDescent="0.25">
      <c r="A537" s="12"/>
      <c r="B537" s="51"/>
      <c r="C537" s="51"/>
      <c r="D537" s="51"/>
      <c r="E537" s="302"/>
      <c r="F537" s="16"/>
      <c r="G537" s="279"/>
      <c r="H537" s="16"/>
      <c r="I537" s="16"/>
      <c r="J537" s="16"/>
      <c r="K537" s="16"/>
      <c r="L537" s="279"/>
      <c r="M537" s="16"/>
      <c r="N537" s="279"/>
      <c r="O537" s="303"/>
      <c r="P537" s="303"/>
      <c r="Q537" s="303"/>
      <c r="R537" s="303"/>
      <c r="S537" s="304"/>
      <c r="T537" s="304"/>
      <c r="U537" s="304"/>
      <c r="V537" s="304"/>
      <c r="W537" s="305"/>
      <c r="X537" s="304"/>
      <c r="Y537" s="304"/>
      <c r="Z537" s="304"/>
      <c r="AA537" s="305"/>
      <c r="AB537" s="307"/>
      <c r="AC537" s="304"/>
      <c r="AD537" s="308"/>
      <c r="AE537" s="309"/>
      <c r="AF537" s="310"/>
      <c r="AG537" s="310"/>
      <c r="AH537" s="16"/>
      <c r="AI537" s="16"/>
      <c r="AJ537" s="16"/>
      <c r="AK537" s="16"/>
      <c r="AL537" s="16"/>
      <c r="AM537" s="12"/>
      <c r="AN537" s="12"/>
      <c r="AO537" s="12"/>
      <c r="AP537" s="12"/>
      <c r="AQ537" s="12"/>
      <c r="AR537" s="12"/>
      <c r="AS537" s="12"/>
      <c r="AT537" s="12"/>
      <c r="AU537" s="12"/>
      <c r="AV537" s="12"/>
      <c r="AW537" s="12"/>
      <c r="AX537" s="12"/>
      <c r="AY537" s="12"/>
      <c r="AZ537" s="12"/>
      <c r="BA537" s="12"/>
      <c r="BB537" s="12"/>
      <c r="BC537" s="12"/>
      <c r="BD537" s="12"/>
      <c r="BE537" s="12"/>
      <c r="BF537" s="12"/>
      <c r="BG537" s="12"/>
      <c r="BH537" s="12"/>
      <c r="BI537" s="12"/>
      <c r="BJ537" s="12"/>
      <c r="BK537" s="12"/>
      <c r="BL537" s="12"/>
      <c r="BM537" s="12"/>
      <c r="BN537" s="12"/>
      <c r="BO537" s="12"/>
      <c r="BP537" s="12"/>
      <c r="BQ537" s="12"/>
      <c r="BR537" s="12"/>
      <c r="BS537" s="12"/>
      <c r="BT537" s="12"/>
      <c r="BU537" s="12"/>
      <c r="BV537" s="12"/>
      <c r="BW537" s="12"/>
      <c r="BX537" s="12"/>
      <c r="BY537" s="12"/>
      <c r="BZ537" s="12"/>
      <c r="CA537" s="12"/>
      <c r="CB537" s="12"/>
      <c r="CC537" s="12"/>
      <c r="CD537" s="12"/>
      <c r="CE537" s="12"/>
      <c r="CF537" s="12"/>
      <c r="CG537" s="12"/>
      <c r="CH537" s="12"/>
      <c r="CI537" s="12"/>
      <c r="CJ537" s="12"/>
      <c r="CK537" s="12"/>
      <c r="CL537" s="12"/>
      <c r="CM537" s="12"/>
      <c r="CN537" s="12"/>
      <c r="CO537" s="12"/>
      <c r="CP537" s="12"/>
      <c r="CQ537" s="12"/>
      <c r="CR537" s="12"/>
      <c r="CS537" s="12"/>
      <c r="CT537" s="12"/>
      <c r="CU537" s="12"/>
      <c r="CV537" s="12"/>
      <c r="CW537" s="12"/>
      <c r="CX537" s="12"/>
      <c r="CY537" s="12"/>
      <c r="CZ537" s="12"/>
      <c r="DA537" s="12"/>
      <c r="DB537" s="12"/>
      <c r="DC537" s="12"/>
      <c r="DD537" s="12"/>
      <c r="DE537" s="12"/>
    </row>
    <row r="538" spans="1:109" s="319" customFormat="1" ht="21" x14ac:dyDescent="0.25">
      <c r="A538" s="12"/>
      <c r="B538" s="51"/>
      <c r="C538" s="51"/>
      <c r="D538" s="51"/>
      <c r="E538" s="302"/>
      <c r="F538" s="16"/>
      <c r="G538" s="279"/>
      <c r="H538" s="16"/>
      <c r="I538" s="16"/>
      <c r="J538" s="16"/>
      <c r="K538" s="16"/>
      <c r="L538" s="279"/>
      <c r="M538" s="16"/>
      <c r="N538" s="279"/>
      <c r="O538" s="303"/>
      <c r="P538" s="303"/>
      <c r="Q538" s="303"/>
      <c r="R538" s="303"/>
      <c r="S538" s="304"/>
      <c r="T538" s="304"/>
      <c r="U538" s="304"/>
      <c r="V538" s="304"/>
      <c r="W538" s="305"/>
      <c r="X538" s="304"/>
      <c r="Y538" s="304"/>
      <c r="Z538" s="304"/>
      <c r="AA538" s="305"/>
      <c r="AB538" s="307"/>
      <c r="AC538" s="304"/>
      <c r="AD538" s="308"/>
      <c r="AE538" s="309"/>
      <c r="AF538" s="310"/>
      <c r="AG538" s="310"/>
      <c r="AH538" s="16"/>
      <c r="AI538" s="16"/>
      <c r="AJ538" s="16"/>
      <c r="AK538" s="16"/>
      <c r="AL538" s="16"/>
      <c r="AM538" s="12"/>
      <c r="AN538" s="12"/>
      <c r="AO538" s="12"/>
      <c r="AP538" s="12"/>
      <c r="AQ538" s="12"/>
      <c r="AR538" s="12"/>
      <c r="AS538" s="12"/>
      <c r="AT538" s="12"/>
      <c r="AU538" s="12"/>
      <c r="AV538" s="12"/>
      <c r="AW538" s="12"/>
      <c r="AX538" s="12"/>
      <c r="AY538" s="12"/>
      <c r="AZ538" s="12"/>
      <c r="BA538" s="12"/>
      <c r="BB538" s="12"/>
      <c r="BC538" s="12"/>
      <c r="BD538" s="12"/>
      <c r="BE538" s="12"/>
      <c r="BF538" s="12"/>
      <c r="BG538" s="12"/>
      <c r="BH538" s="12"/>
      <c r="BI538" s="12"/>
      <c r="BJ538" s="12"/>
      <c r="BK538" s="12"/>
      <c r="BL538" s="12"/>
      <c r="BM538" s="12"/>
      <c r="BN538" s="12"/>
      <c r="BO538" s="12"/>
      <c r="BP538" s="12"/>
      <c r="BQ538" s="12"/>
      <c r="BR538" s="12"/>
      <c r="BS538" s="12"/>
      <c r="BT538" s="12"/>
      <c r="BU538" s="12"/>
      <c r="BV538" s="12"/>
      <c r="BW538" s="12"/>
      <c r="BX538" s="12"/>
      <c r="BY538" s="12"/>
      <c r="BZ538" s="12"/>
      <c r="CA538" s="12"/>
      <c r="CB538" s="12"/>
      <c r="CC538" s="12"/>
      <c r="CD538" s="12"/>
      <c r="CE538" s="12"/>
      <c r="CF538" s="12"/>
      <c r="CG538" s="12"/>
      <c r="CH538" s="12"/>
      <c r="CI538" s="12"/>
      <c r="CJ538" s="12"/>
      <c r="CK538" s="12"/>
      <c r="CL538" s="12"/>
      <c r="CM538" s="12"/>
      <c r="CN538" s="12"/>
      <c r="CO538" s="12"/>
      <c r="CP538" s="12"/>
      <c r="CQ538" s="12"/>
      <c r="CR538" s="12"/>
      <c r="CS538" s="12"/>
      <c r="CT538" s="12"/>
      <c r="CU538" s="12"/>
      <c r="CV538" s="12"/>
      <c r="CW538" s="12"/>
      <c r="CX538" s="12"/>
      <c r="CY538" s="12"/>
      <c r="CZ538" s="12"/>
      <c r="DA538" s="12"/>
      <c r="DB538" s="12"/>
      <c r="DC538" s="12"/>
      <c r="DD538" s="12"/>
      <c r="DE538" s="12"/>
    </row>
    <row r="539" spans="1:109" s="319" customFormat="1" ht="21" x14ac:dyDescent="0.25">
      <c r="A539" s="12"/>
      <c r="B539" s="51"/>
      <c r="C539" s="51"/>
      <c r="D539" s="51"/>
      <c r="E539" s="302"/>
      <c r="F539" s="16"/>
      <c r="G539" s="279"/>
      <c r="H539" s="16"/>
      <c r="I539" s="16"/>
      <c r="J539" s="16"/>
      <c r="K539" s="16"/>
      <c r="L539" s="279"/>
      <c r="M539" s="16"/>
      <c r="N539" s="279"/>
      <c r="O539" s="303"/>
      <c r="P539" s="303"/>
      <c r="Q539" s="303"/>
      <c r="R539" s="303"/>
      <c r="S539" s="304"/>
      <c r="T539" s="304"/>
      <c r="U539" s="304"/>
      <c r="V539" s="304"/>
      <c r="W539" s="305"/>
      <c r="X539" s="304"/>
      <c r="Y539" s="304"/>
      <c r="Z539" s="304"/>
      <c r="AA539" s="305"/>
      <c r="AB539" s="307"/>
      <c r="AC539" s="304"/>
      <c r="AD539" s="308"/>
      <c r="AE539" s="309"/>
      <c r="AF539" s="310"/>
      <c r="AG539" s="310"/>
      <c r="AH539" s="16"/>
      <c r="AI539" s="16"/>
      <c r="AJ539" s="16"/>
      <c r="AK539" s="16"/>
      <c r="AL539" s="16"/>
      <c r="AM539" s="12"/>
      <c r="AN539" s="12"/>
      <c r="AO539" s="12"/>
      <c r="AP539" s="12"/>
      <c r="AQ539" s="12"/>
      <c r="AR539" s="12"/>
      <c r="AS539" s="12"/>
      <c r="AT539" s="12"/>
      <c r="AU539" s="12"/>
      <c r="AV539" s="12"/>
      <c r="AW539" s="12"/>
      <c r="AX539" s="12"/>
      <c r="AY539" s="12"/>
      <c r="AZ539" s="12"/>
      <c r="BA539" s="12"/>
      <c r="BB539" s="12"/>
      <c r="BC539" s="12"/>
      <c r="BD539" s="12"/>
      <c r="BE539" s="12"/>
      <c r="BF539" s="12"/>
      <c r="BG539" s="12"/>
      <c r="BH539" s="12"/>
      <c r="BI539" s="12"/>
      <c r="BJ539" s="12"/>
      <c r="BK539" s="12"/>
      <c r="BL539" s="12"/>
      <c r="BM539" s="12"/>
      <c r="BN539" s="12"/>
      <c r="BO539" s="12"/>
      <c r="BP539" s="12"/>
      <c r="BQ539" s="12"/>
      <c r="BR539" s="12"/>
      <c r="BS539" s="12"/>
      <c r="BT539" s="12"/>
      <c r="BU539" s="12"/>
      <c r="BV539" s="12"/>
      <c r="BW539" s="12"/>
      <c r="BX539" s="12"/>
      <c r="BY539" s="12"/>
      <c r="BZ539" s="12"/>
      <c r="CA539" s="12"/>
      <c r="CB539" s="12"/>
      <c r="CC539" s="12"/>
      <c r="CD539" s="12"/>
      <c r="CE539" s="12"/>
      <c r="CF539" s="12"/>
      <c r="CG539" s="12"/>
      <c r="CH539" s="12"/>
      <c r="CI539" s="12"/>
      <c r="CJ539" s="12"/>
      <c r="CK539" s="12"/>
      <c r="CL539" s="12"/>
      <c r="CM539" s="12"/>
      <c r="CN539" s="12"/>
      <c r="CO539" s="12"/>
      <c r="CP539" s="12"/>
      <c r="CQ539" s="12"/>
      <c r="CR539" s="12"/>
      <c r="CS539" s="12"/>
      <c r="CT539" s="12"/>
      <c r="CU539" s="12"/>
      <c r="CV539" s="12"/>
      <c r="CW539" s="12"/>
      <c r="CX539" s="12"/>
      <c r="CY539" s="12"/>
      <c r="CZ539" s="12"/>
      <c r="DA539" s="12"/>
      <c r="DB539" s="12"/>
      <c r="DC539" s="12"/>
      <c r="DD539" s="12"/>
      <c r="DE539" s="12"/>
    </row>
    <row r="540" spans="1:109" s="319" customFormat="1" ht="21" x14ac:dyDescent="0.25">
      <c r="A540" s="12"/>
      <c r="B540" s="51"/>
      <c r="C540" s="51"/>
      <c r="D540" s="51"/>
      <c r="E540" s="302"/>
      <c r="F540" s="16"/>
      <c r="G540" s="279"/>
      <c r="H540" s="16"/>
      <c r="I540" s="16"/>
      <c r="J540" s="16"/>
      <c r="K540" s="16"/>
      <c r="L540" s="279"/>
      <c r="M540" s="16"/>
      <c r="N540" s="279"/>
      <c r="O540" s="303"/>
      <c r="P540" s="303"/>
      <c r="Q540" s="303"/>
      <c r="R540" s="303"/>
      <c r="S540" s="304"/>
      <c r="T540" s="304"/>
      <c r="U540" s="304"/>
      <c r="V540" s="304"/>
      <c r="W540" s="305"/>
      <c r="X540" s="304"/>
      <c r="Y540" s="304"/>
      <c r="Z540" s="304"/>
      <c r="AA540" s="305"/>
      <c r="AB540" s="307"/>
      <c r="AC540" s="304"/>
      <c r="AD540" s="308"/>
      <c r="AE540" s="309"/>
      <c r="AF540" s="310"/>
      <c r="AG540" s="310"/>
      <c r="AH540" s="16"/>
      <c r="AI540" s="16"/>
      <c r="AJ540" s="16"/>
      <c r="AK540" s="16"/>
      <c r="AL540" s="16"/>
      <c r="AM540" s="12"/>
      <c r="AN540" s="12"/>
      <c r="AO540" s="12"/>
      <c r="AP540" s="12"/>
      <c r="AQ540" s="12"/>
      <c r="AR540" s="12"/>
      <c r="AS540" s="12"/>
      <c r="AT540" s="12"/>
      <c r="AU540" s="12"/>
      <c r="AV540" s="12"/>
      <c r="AW540" s="12"/>
      <c r="AX540" s="12"/>
      <c r="AY540" s="12"/>
      <c r="AZ540" s="12"/>
      <c r="BA540" s="12"/>
      <c r="BB540" s="12"/>
      <c r="BC540" s="12"/>
      <c r="BD540" s="12"/>
      <c r="BE540" s="12"/>
      <c r="BF540" s="12"/>
      <c r="BG540" s="12"/>
      <c r="BH540" s="12"/>
      <c r="BI540" s="12"/>
      <c r="BJ540" s="12"/>
      <c r="BK540" s="12"/>
      <c r="BL540" s="12"/>
      <c r="BM540" s="12"/>
      <c r="BN540" s="12"/>
      <c r="BO540" s="12"/>
      <c r="BP540" s="12"/>
      <c r="BQ540" s="12"/>
      <c r="BR540" s="12"/>
      <c r="BS540" s="12"/>
      <c r="BT540" s="12"/>
      <c r="BU540" s="12"/>
      <c r="BV540" s="12"/>
      <c r="BW540" s="12"/>
      <c r="BX540" s="12"/>
      <c r="BY540" s="12"/>
      <c r="BZ540" s="12"/>
      <c r="CA540" s="12"/>
      <c r="CB540" s="12"/>
      <c r="CC540" s="12"/>
      <c r="CD540" s="12"/>
      <c r="CE540" s="12"/>
      <c r="CF540" s="12"/>
      <c r="CG540" s="12"/>
      <c r="CH540" s="12"/>
      <c r="CI540" s="12"/>
      <c r="CJ540" s="12"/>
      <c r="CK540" s="12"/>
      <c r="CL540" s="12"/>
      <c r="CM540" s="12"/>
      <c r="CN540" s="12"/>
      <c r="CO540" s="12"/>
      <c r="CP540" s="12"/>
      <c r="CQ540" s="12"/>
      <c r="CR540" s="12"/>
      <c r="CS540" s="12"/>
      <c r="CT540" s="12"/>
      <c r="CU540" s="12"/>
      <c r="CV540" s="12"/>
      <c r="CW540" s="12"/>
      <c r="CX540" s="12"/>
      <c r="CY540" s="12"/>
      <c r="CZ540" s="12"/>
      <c r="DA540" s="12"/>
      <c r="DB540" s="12"/>
      <c r="DC540" s="12"/>
      <c r="DD540" s="12"/>
      <c r="DE540" s="12"/>
    </row>
    <row r="541" spans="1:109" s="319" customFormat="1" ht="21" x14ac:dyDescent="0.25">
      <c r="A541" s="12"/>
      <c r="B541" s="51"/>
      <c r="C541" s="51"/>
      <c r="D541" s="51"/>
      <c r="E541" s="302"/>
      <c r="F541" s="16"/>
      <c r="G541" s="279"/>
      <c r="H541" s="16"/>
      <c r="I541" s="16"/>
      <c r="J541" s="16"/>
      <c r="K541" s="16"/>
      <c r="L541" s="279"/>
      <c r="M541" s="16"/>
      <c r="N541" s="279"/>
      <c r="O541" s="303"/>
      <c r="P541" s="303"/>
      <c r="Q541" s="303"/>
      <c r="R541" s="303"/>
      <c r="S541" s="304"/>
      <c r="T541" s="304"/>
      <c r="U541" s="304"/>
      <c r="V541" s="304"/>
      <c r="W541" s="305"/>
      <c r="X541" s="304"/>
      <c r="Y541" s="304"/>
      <c r="Z541" s="304"/>
      <c r="AA541" s="305"/>
      <c r="AB541" s="307"/>
      <c r="AC541" s="304"/>
      <c r="AD541" s="308"/>
      <c r="AE541" s="309"/>
      <c r="AF541" s="310"/>
      <c r="AG541" s="310"/>
      <c r="AH541" s="16"/>
      <c r="AI541" s="16"/>
      <c r="AJ541" s="16"/>
      <c r="AK541" s="16"/>
      <c r="AL541" s="16"/>
      <c r="AM541" s="12"/>
      <c r="AN541" s="12"/>
      <c r="AO541" s="12"/>
      <c r="AP541" s="12"/>
      <c r="AQ541" s="12"/>
      <c r="AR541" s="12"/>
      <c r="AS541" s="12"/>
      <c r="AT541" s="12"/>
      <c r="AU541" s="12"/>
      <c r="AV541" s="12"/>
      <c r="AW541" s="12"/>
      <c r="AX541" s="12"/>
      <c r="AY541" s="12"/>
      <c r="AZ541" s="12"/>
      <c r="BA541" s="12"/>
      <c r="BB541" s="12"/>
      <c r="BC541" s="12"/>
      <c r="BD541" s="12"/>
      <c r="BE541" s="12"/>
      <c r="BF541" s="12"/>
      <c r="BG541" s="12"/>
      <c r="BH541" s="12"/>
      <c r="BI541" s="12"/>
      <c r="BJ541" s="12"/>
      <c r="BK541" s="12"/>
      <c r="BL541" s="12"/>
      <c r="BM541" s="12"/>
      <c r="BN541" s="12"/>
      <c r="BO541" s="12"/>
      <c r="BP541" s="12"/>
      <c r="BQ541" s="12"/>
      <c r="BR541" s="12"/>
      <c r="BS541" s="12"/>
      <c r="BT541" s="12"/>
      <c r="BU541" s="12"/>
      <c r="BV541" s="12"/>
      <c r="BW541" s="12"/>
      <c r="BX541" s="12"/>
      <c r="BY541" s="12"/>
      <c r="BZ541" s="12"/>
      <c r="CA541" s="12"/>
      <c r="CB541" s="12"/>
      <c r="CC541" s="12"/>
      <c r="CD541" s="12"/>
      <c r="CE541" s="12"/>
      <c r="CF541" s="12"/>
      <c r="CG541" s="12"/>
      <c r="CH541" s="12"/>
      <c r="CI541" s="12"/>
      <c r="CJ541" s="12"/>
      <c r="CK541" s="12"/>
      <c r="CL541" s="12"/>
      <c r="CM541" s="12"/>
      <c r="CN541" s="12"/>
      <c r="CO541" s="12"/>
      <c r="CP541" s="12"/>
      <c r="CQ541" s="12"/>
      <c r="CR541" s="12"/>
      <c r="CS541" s="12"/>
      <c r="CT541" s="12"/>
      <c r="CU541" s="12"/>
      <c r="CV541" s="12"/>
      <c r="CW541" s="12"/>
      <c r="CX541" s="12"/>
      <c r="CY541" s="12"/>
      <c r="CZ541" s="12"/>
      <c r="DA541" s="12"/>
      <c r="DB541" s="12"/>
      <c r="DC541" s="12"/>
      <c r="DD541" s="12"/>
      <c r="DE541" s="12"/>
    </row>
    <row r="542" spans="1:109" s="319" customFormat="1" ht="21" x14ac:dyDescent="0.25">
      <c r="A542" s="12"/>
      <c r="B542" s="51"/>
      <c r="C542" s="51"/>
      <c r="D542" s="51"/>
      <c r="E542" s="302"/>
      <c r="F542" s="16"/>
      <c r="G542" s="279"/>
      <c r="H542" s="16"/>
      <c r="I542" s="16"/>
      <c r="J542" s="16"/>
      <c r="K542" s="16"/>
      <c r="L542" s="279"/>
      <c r="M542" s="16"/>
      <c r="N542" s="279"/>
      <c r="O542" s="303"/>
      <c r="P542" s="303"/>
      <c r="Q542" s="303"/>
      <c r="R542" s="303"/>
      <c r="S542" s="304"/>
      <c r="T542" s="304"/>
      <c r="U542" s="304"/>
      <c r="V542" s="304"/>
      <c r="W542" s="305"/>
      <c r="X542" s="304"/>
      <c r="Y542" s="304"/>
      <c r="Z542" s="304"/>
      <c r="AA542" s="305"/>
      <c r="AB542" s="307"/>
      <c r="AC542" s="304"/>
      <c r="AD542" s="308"/>
      <c r="AE542" s="309"/>
      <c r="AF542" s="310"/>
      <c r="AG542" s="310"/>
      <c r="AH542" s="16"/>
      <c r="AI542" s="16"/>
      <c r="AJ542" s="16"/>
      <c r="AK542" s="16"/>
      <c r="AL542" s="16"/>
      <c r="AM542" s="12"/>
      <c r="AN542" s="12"/>
      <c r="AO542" s="12"/>
      <c r="AP542" s="12"/>
      <c r="AQ542" s="12"/>
      <c r="AR542" s="12"/>
      <c r="AS542" s="12"/>
      <c r="AT542" s="12"/>
      <c r="AU542" s="12"/>
      <c r="AV542" s="12"/>
      <c r="AW542" s="12"/>
      <c r="AX542" s="12"/>
      <c r="AY542" s="12"/>
      <c r="AZ542" s="12"/>
      <c r="BA542" s="12"/>
      <c r="BB542" s="12"/>
      <c r="BC542" s="12"/>
      <c r="BD542" s="12"/>
      <c r="BE542" s="12"/>
      <c r="BF542" s="12"/>
      <c r="BG542" s="12"/>
      <c r="BH542" s="12"/>
      <c r="BI542" s="12"/>
      <c r="BJ542" s="12"/>
      <c r="BK542" s="12"/>
      <c r="BL542" s="12"/>
      <c r="BM542" s="12"/>
      <c r="BN542" s="12"/>
      <c r="BO542" s="12"/>
      <c r="BP542" s="12"/>
      <c r="BQ542" s="12"/>
      <c r="BR542" s="12"/>
      <c r="BS542" s="12"/>
      <c r="BT542" s="12"/>
      <c r="BU542" s="12"/>
      <c r="BV542" s="12"/>
      <c r="BW542" s="12"/>
      <c r="BX542" s="12"/>
      <c r="BY542" s="12"/>
      <c r="BZ542" s="12"/>
      <c r="CA542" s="12"/>
      <c r="CB542" s="12"/>
      <c r="CC542" s="12"/>
      <c r="CD542" s="12"/>
      <c r="CE542" s="12"/>
      <c r="CF542" s="12"/>
      <c r="CG542" s="12"/>
      <c r="CH542" s="12"/>
      <c r="CI542" s="12"/>
      <c r="CJ542" s="12"/>
      <c r="CK542" s="12"/>
      <c r="CL542" s="12"/>
      <c r="CM542" s="12"/>
      <c r="CN542" s="12"/>
      <c r="CO542" s="12"/>
      <c r="CP542" s="12"/>
      <c r="CQ542" s="12"/>
      <c r="CR542" s="12"/>
      <c r="CS542" s="12"/>
      <c r="CT542" s="12"/>
      <c r="CU542" s="12"/>
      <c r="CV542" s="12"/>
      <c r="CW542" s="12"/>
      <c r="CX542" s="12"/>
      <c r="CY542" s="12"/>
      <c r="CZ542" s="12"/>
      <c r="DA542" s="12"/>
      <c r="DB542" s="12"/>
      <c r="DC542" s="12"/>
      <c r="DD542" s="12"/>
      <c r="DE542" s="12"/>
    </row>
    <row r="543" spans="1:109" s="319" customFormat="1" ht="21" x14ac:dyDescent="0.25">
      <c r="A543" s="12"/>
      <c r="B543" s="51"/>
      <c r="C543" s="51"/>
      <c r="D543" s="51"/>
      <c r="E543" s="302"/>
      <c r="F543" s="16"/>
      <c r="G543" s="279"/>
      <c r="H543" s="16"/>
      <c r="I543" s="16"/>
      <c r="J543" s="16"/>
      <c r="K543" s="16"/>
      <c r="L543" s="279"/>
      <c r="M543" s="16"/>
      <c r="N543" s="279"/>
      <c r="O543" s="303"/>
      <c r="P543" s="303"/>
      <c r="Q543" s="303"/>
      <c r="R543" s="303"/>
      <c r="S543" s="304"/>
      <c r="T543" s="304"/>
      <c r="U543" s="304"/>
      <c r="V543" s="304"/>
      <c r="W543" s="305"/>
      <c r="X543" s="304"/>
      <c r="Y543" s="304"/>
      <c r="Z543" s="304"/>
      <c r="AA543" s="305"/>
      <c r="AB543" s="307"/>
      <c r="AC543" s="304"/>
      <c r="AD543" s="308"/>
      <c r="AE543" s="309"/>
      <c r="AF543" s="310"/>
      <c r="AG543" s="310"/>
      <c r="AH543" s="16"/>
      <c r="AI543" s="16"/>
      <c r="AJ543" s="16"/>
      <c r="AK543" s="16"/>
      <c r="AL543" s="16"/>
      <c r="AM543" s="12"/>
      <c r="AN543" s="12"/>
      <c r="AO543" s="12"/>
      <c r="AP543" s="12"/>
      <c r="AQ543" s="12"/>
      <c r="AR543" s="12"/>
      <c r="AS543" s="12"/>
      <c r="AT543" s="12"/>
      <c r="AU543" s="12"/>
      <c r="AV543" s="12"/>
      <c r="AW543" s="12"/>
      <c r="AX543" s="12"/>
      <c r="AY543" s="12"/>
      <c r="AZ543" s="12"/>
      <c r="BA543" s="12"/>
      <c r="BB543" s="12"/>
      <c r="BC543" s="12"/>
      <c r="BD543" s="12"/>
      <c r="BE543" s="12"/>
      <c r="BF543" s="12"/>
      <c r="BG543" s="12"/>
      <c r="BH543" s="12"/>
      <c r="BI543" s="12"/>
      <c r="BJ543" s="12"/>
      <c r="BK543" s="12"/>
      <c r="BL543" s="12"/>
      <c r="BM543" s="12"/>
      <c r="BN543" s="12"/>
      <c r="BO543" s="12"/>
      <c r="BP543" s="12"/>
      <c r="BQ543" s="12"/>
      <c r="BR543" s="12"/>
      <c r="BS543" s="12"/>
      <c r="BT543" s="12"/>
      <c r="BU543" s="12"/>
      <c r="BV543" s="12"/>
      <c r="BW543" s="12"/>
      <c r="BX543" s="12"/>
      <c r="BY543" s="12"/>
      <c r="BZ543" s="12"/>
      <c r="CA543" s="12"/>
      <c r="CB543" s="12"/>
      <c r="CC543" s="12"/>
      <c r="CD543" s="12"/>
      <c r="CE543" s="12"/>
      <c r="CF543" s="12"/>
      <c r="CG543" s="12"/>
      <c r="CH543" s="12"/>
      <c r="CI543" s="12"/>
      <c r="CJ543" s="12"/>
      <c r="CK543" s="12"/>
      <c r="CL543" s="12"/>
      <c r="CM543" s="12"/>
      <c r="CN543" s="12"/>
      <c r="CO543" s="12"/>
      <c r="CP543" s="12"/>
      <c r="CQ543" s="12"/>
      <c r="CR543" s="12"/>
      <c r="CS543" s="12"/>
      <c r="CT543" s="12"/>
      <c r="CU543" s="12"/>
      <c r="CV543" s="12"/>
      <c r="CW543" s="12"/>
      <c r="CX543" s="12"/>
      <c r="CY543" s="12"/>
      <c r="CZ543" s="12"/>
      <c r="DA543" s="12"/>
      <c r="DB543" s="12"/>
      <c r="DC543" s="12"/>
      <c r="DD543" s="12"/>
      <c r="DE543" s="12"/>
    </row>
    <row r="544" spans="1:109" s="319" customFormat="1" ht="21" x14ac:dyDescent="0.25">
      <c r="A544" s="12"/>
      <c r="B544" s="51"/>
      <c r="C544" s="51"/>
      <c r="D544" s="51"/>
      <c r="E544" s="302"/>
      <c r="F544" s="16"/>
      <c r="G544" s="279"/>
      <c r="H544" s="16"/>
      <c r="I544" s="16"/>
      <c r="J544" s="16"/>
      <c r="K544" s="16"/>
      <c r="L544" s="279"/>
      <c r="M544" s="16"/>
      <c r="N544" s="279"/>
      <c r="O544" s="303"/>
      <c r="P544" s="303"/>
      <c r="Q544" s="303"/>
      <c r="R544" s="303"/>
      <c r="S544" s="304"/>
      <c r="T544" s="304"/>
      <c r="U544" s="304"/>
      <c r="V544" s="304"/>
      <c r="W544" s="305"/>
      <c r="X544" s="304"/>
      <c r="Y544" s="304"/>
      <c r="Z544" s="304"/>
      <c r="AA544" s="305"/>
      <c r="AB544" s="307"/>
      <c r="AC544" s="304"/>
      <c r="AD544" s="308"/>
      <c r="AE544" s="309"/>
      <c r="AF544" s="310"/>
      <c r="AG544" s="310"/>
      <c r="AH544" s="16"/>
      <c r="AI544" s="16"/>
      <c r="AJ544" s="16"/>
      <c r="AK544" s="16"/>
      <c r="AL544" s="16"/>
      <c r="AM544" s="12"/>
      <c r="AN544" s="12"/>
      <c r="AO544" s="12"/>
      <c r="AP544" s="12"/>
      <c r="AQ544" s="12"/>
      <c r="AR544" s="12"/>
      <c r="AS544" s="12"/>
      <c r="AT544" s="12"/>
      <c r="AU544" s="12"/>
      <c r="AV544" s="12"/>
      <c r="AW544" s="12"/>
      <c r="AX544" s="12"/>
      <c r="AY544" s="12"/>
      <c r="AZ544" s="12"/>
      <c r="BA544" s="12"/>
      <c r="BB544" s="12"/>
      <c r="BC544" s="12"/>
      <c r="BD544" s="12"/>
      <c r="BE544" s="12"/>
      <c r="BF544" s="12"/>
      <c r="BG544" s="12"/>
      <c r="BH544" s="12"/>
      <c r="BI544" s="12"/>
      <c r="BJ544" s="12"/>
      <c r="BK544" s="12"/>
      <c r="BL544" s="12"/>
      <c r="BM544" s="12"/>
      <c r="BN544" s="12"/>
      <c r="BO544" s="12"/>
      <c r="BP544" s="12"/>
      <c r="BQ544" s="12"/>
      <c r="BR544" s="12"/>
      <c r="BS544" s="12"/>
      <c r="BT544" s="12"/>
      <c r="BU544" s="12"/>
      <c r="BV544" s="12"/>
      <c r="BW544" s="12"/>
      <c r="BX544" s="12"/>
      <c r="BY544" s="12"/>
      <c r="BZ544" s="12"/>
      <c r="CA544" s="12"/>
      <c r="CB544" s="12"/>
      <c r="CC544" s="12"/>
      <c r="CD544" s="12"/>
      <c r="CE544" s="12"/>
      <c r="CF544" s="12"/>
      <c r="CG544" s="12"/>
      <c r="CH544" s="12"/>
      <c r="CI544" s="12"/>
      <c r="CJ544" s="12"/>
      <c r="CK544" s="12"/>
      <c r="CL544" s="12"/>
      <c r="CM544" s="12"/>
      <c r="CN544" s="12"/>
      <c r="CO544" s="12"/>
      <c r="CP544" s="12"/>
      <c r="CQ544" s="12"/>
      <c r="CR544" s="12"/>
      <c r="CS544" s="12"/>
      <c r="CT544" s="12"/>
      <c r="CU544" s="12"/>
      <c r="CV544" s="12"/>
      <c r="CW544" s="12"/>
      <c r="CX544" s="12"/>
      <c r="CY544" s="12"/>
      <c r="CZ544" s="12"/>
      <c r="DA544" s="12"/>
      <c r="DB544" s="12"/>
      <c r="DC544" s="12"/>
      <c r="DD544" s="12"/>
      <c r="DE544" s="12"/>
    </row>
    <row r="545" spans="1:109" s="319" customFormat="1" ht="21" x14ac:dyDescent="0.25">
      <c r="A545" s="12"/>
      <c r="B545" s="51"/>
      <c r="C545" s="51"/>
      <c r="D545" s="51"/>
      <c r="E545" s="302"/>
      <c r="F545" s="16"/>
      <c r="G545" s="279"/>
      <c r="H545" s="16"/>
      <c r="I545" s="16"/>
      <c r="J545" s="16"/>
      <c r="K545" s="16"/>
      <c r="L545" s="279"/>
      <c r="M545" s="16"/>
      <c r="N545" s="279"/>
      <c r="O545" s="303"/>
      <c r="P545" s="303"/>
      <c r="Q545" s="303"/>
      <c r="R545" s="303"/>
      <c r="S545" s="304"/>
      <c r="T545" s="304"/>
      <c r="U545" s="304"/>
      <c r="V545" s="304"/>
      <c r="W545" s="305"/>
      <c r="X545" s="304"/>
      <c r="Y545" s="304"/>
      <c r="Z545" s="304"/>
      <c r="AA545" s="305"/>
      <c r="AB545" s="307"/>
      <c r="AC545" s="304"/>
      <c r="AD545" s="308"/>
      <c r="AE545" s="309"/>
      <c r="AF545" s="310"/>
      <c r="AG545" s="310"/>
      <c r="AH545" s="16"/>
      <c r="AI545" s="16"/>
      <c r="AJ545" s="16"/>
      <c r="AK545" s="16"/>
      <c r="AL545" s="16"/>
      <c r="AM545" s="12"/>
      <c r="AN545" s="12"/>
      <c r="AO545" s="12"/>
      <c r="AP545" s="12"/>
      <c r="AQ545" s="12"/>
      <c r="AR545" s="12"/>
      <c r="AS545" s="12"/>
      <c r="AT545" s="12"/>
      <c r="AU545" s="12"/>
      <c r="AV545" s="12"/>
      <c r="AW545" s="12"/>
      <c r="AX545" s="12"/>
      <c r="AY545" s="12"/>
      <c r="AZ545" s="12"/>
      <c r="BA545" s="12"/>
      <c r="BB545" s="12"/>
      <c r="BC545" s="12"/>
      <c r="BD545" s="12"/>
      <c r="BE545" s="12"/>
      <c r="BF545" s="12"/>
      <c r="BG545" s="12"/>
      <c r="BH545" s="12"/>
      <c r="BI545" s="12"/>
      <c r="BJ545" s="12"/>
      <c r="BK545" s="12"/>
      <c r="BL545" s="12"/>
      <c r="BM545" s="12"/>
      <c r="BN545" s="12"/>
      <c r="BO545" s="12"/>
      <c r="BP545" s="12"/>
      <c r="BQ545" s="12"/>
      <c r="BR545" s="12"/>
      <c r="BS545" s="12"/>
      <c r="BT545" s="12"/>
      <c r="BU545" s="12"/>
      <c r="BV545" s="12"/>
      <c r="BW545" s="12"/>
      <c r="BX545" s="12"/>
      <c r="BY545" s="12"/>
      <c r="BZ545" s="12"/>
      <c r="CA545" s="12"/>
      <c r="CB545" s="12"/>
      <c r="CC545" s="12"/>
      <c r="CD545" s="12"/>
      <c r="CE545" s="12"/>
      <c r="CF545" s="12"/>
      <c r="CG545" s="12"/>
      <c r="CH545" s="12"/>
      <c r="CI545" s="12"/>
      <c r="CJ545" s="12"/>
      <c r="CK545" s="12"/>
      <c r="CL545" s="12"/>
      <c r="CM545" s="12"/>
      <c r="CN545" s="12"/>
      <c r="CO545" s="12"/>
      <c r="CP545" s="12"/>
      <c r="CQ545" s="12"/>
      <c r="CR545" s="12"/>
      <c r="CS545" s="12"/>
      <c r="CT545" s="12"/>
      <c r="CU545" s="12"/>
      <c r="CV545" s="12"/>
      <c r="CW545" s="12"/>
      <c r="CX545" s="12"/>
      <c r="CY545" s="12"/>
      <c r="CZ545" s="12"/>
      <c r="DA545" s="12"/>
      <c r="DB545" s="12"/>
      <c r="DC545" s="12"/>
      <c r="DD545" s="12"/>
      <c r="DE545" s="12"/>
    </row>
    <row r="546" spans="1:109" s="319" customFormat="1" ht="21" x14ac:dyDescent="0.25">
      <c r="A546" s="12"/>
      <c r="B546" s="51"/>
      <c r="C546" s="51"/>
      <c r="D546" s="51"/>
      <c r="E546" s="302"/>
      <c r="F546" s="16"/>
      <c r="G546" s="279"/>
      <c r="H546" s="16"/>
      <c r="I546" s="16"/>
      <c r="J546" s="16"/>
      <c r="K546" s="16"/>
      <c r="L546" s="279"/>
      <c r="M546" s="16"/>
      <c r="N546" s="279"/>
      <c r="O546" s="303"/>
      <c r="P546" s="303"/>
      <c r="Q546" s="303"/>
      <c r="R546" s="303"/>
      <c r="S546" s="304"/>
      <c r="T546" s="304"/>
      <c r="U546" s="304"/>
      <c r="V546" s="304"/>
      <c r="W546" s="305"/>
      <c r="X546" s="304"/>
      <c r="Y546" s="304"/>
      <c r="Z546" s="304"/>
      <c r="AA546" s="305"/>
      <c r="AB546" s="307"/>
      <c r="AC546" s="304"/>
      <c r="AD546" s="308"/>
      <c r="AE546" s="309"/>
      <c r="AF546" s="310"/>
      <c r="AG546" s="310"/>
      <c r="AH546" s="16"/>
      <c r="AI546" s="16"/>
      <c r="AJ546" s="16"/>
      <c r="AK546" s="16"/>
      <c r="AL546" s="16"/>
      <c r="AM546" s="12"/>
      <c r="AN546" s="12"/>
      <c r="AO546" s="12"/>
      <c r="AP546" s="12"/>
      <c r="AQ546" s="12"/>
      <c r="AR546" s="12"/>
      <c r="AS546" s="12"/>
      <c r="AT546" s="12"/>
      <c r="AU546" s="12"/>
      <c r="AV546" s="12"/>
      <c r="AW546" s="12"/>
      <c r="AX546" s="12"/>
      <c r="AY546" s="12"/>
      <c r="AZ546" s="12"/>
      <c r="BA546" s="12"/>
      <c r="BB546" s="12"/>
      <c r="BC546" s="12"/>
      <c r="BD546" s="12"/>
      <c r="BE546" s="12"/>
      <c r="BF546" s="12"/>
      <c r="BG546" s="12"/>
      <c r="BH546" s="12"/>
      <c r="BI546" s="12"/>
      <c r="BJ546" s="12"/>
      <c r="BK546" s="12"/>
      <c r="BL546" s="12"/>
      <c r="BM546" s="12"/>
      <c r="BN546" s="12"/>
      <c r="BO546" s="12"/>
      <c r="BP546" s="12"/>
      <c r="BQ546" s="12"/>
      <c r="BR546" s="12"/>
      <c r="BS546" s="12"/>
      <c r="BT546" s="12"/>
      <c r="BU546" s="12"/>
      <c r="BV546" s="12"/>
      <c r="BW546" s="12"/>
      <c r="BX546" s="12"/>
      <c r="BY546" s="12"/>
      <c r="BZ546" s="12"/>
      <c r="CA546" s="12"/>
      <c r="CB546" s="12"/>
      <c r="CC546" s="12"/>
      <c r="CD546" s="12"/>
      <c r="CE546" s="12"/>
      <c r="CF546" s="12"/>
      <c r="CG546" s="12"/>
      <c r="CH546" s="12"/>
      <c r="CI546" s="12"/>
      <c r="CJ546" s="12"/>
      <c r="CK546" s="12"/>
      <c r="CL546" s="12"/>
      <c r="CM546" s="12"/>
      <c r="CN546" s="12"/>
      <c r="CO546" s="12"/>
      <c r="CP546" s="12"/>
      <c r="CQ546" s="12"/>
      <c r="CR546" s="12"/>
      <c r="CS546" s="12"/>
      <c r="CT546" s="12"/>
      <c r="CU546" s="12"/>
      <c r="CV546" s="12"/>
      <c r="CW546" s="12"/>
      <c r="CX546" s="12"/>
      <c r="CY546" s="12"/>
      <c r="CZ546" s="12"/>
      <c r="DA546" s="12"/>
      <c r="DB546" s="12"/>
      <c r="DC546" s="12"/>
      <c r="DD546" s="12"/>
      <c r="DE546" s="12"/>
    </row>
    <row r="547" spans="1:109" s="319" customFormat="1" ht="21" x14ac:dyDescent="0.25">
      <c r="A547" s="12"/>
      <c r="B547" s="51"/>
      <c r="C547" s="51"/>
      <c r="D547" s="51"/>
      <c r="E547" s="302"/>
      <c r="F547" s="16"/>
      <c r="G547" s="279"/>
      <c r="H547" s="16"/>
      <c r="I547" s="16"/>
      <c r="J547" s="16"/>
      <c r="K547" s="16"/>
      <c r="L547" s="279"/>
      <c r="M547" s="16"/>
      <c r="N547" s="279"/>
      <c r="O547" s="303"/>
      <c r="P547" s="303"/>
      <c r="Q547" s="303"/>
      <c r="R547" s="303"/>
      <c r="S547" s="304"/>
      <c r="T547" s="304"/>
      <c r="U547" s="304"/>
      <c r="V547" s="304"/>
      <c r="W547" s="305"/>
      <c r="X547" s="304"/>
      <c r="Y547" s="304"/>
      <c r="Z547" s="304"/>
      <c r="AA547" s="305"/>
      <c r="AB547" s="307"/>
      <c r="AC547" s="304"/>
      <c r="AD547" s="308"/>
      <c r="AE547" s="309"/>
      <c r="AF547" s="310"/>
      <c r="AG547" s="310"/>
      <c r="AH547" s="16"/>
      <c r="AI547" s="16"/>
      <c r="AJ547" s="16"/>
      <c r="AK547" s="16"/>
      <c r="AL547" s="16"/>
      <c r="AM547" s="12"/>
      <c r="AN547" s="12"/>
      <c r="AO547" s="12"/>
      <c r="AP547" s="12"/>
      <c r="AQ547" s="12"/>
      <c r="AR547" s="12"/>
      <c r="AS547" s="12"/>
      <c r="AT547" s="12"/>
      <c r="AU547" s="12"/>
      <c r="AV547" s="12"/>
      <c r="AW547" s="12"/>
      <c r="AX547" s="12"/>
      <c r="AY547" s="12"/>
      <c r="AZ547" s="12"/>
      <c r="BA547" s="12"/>
      <c r="BB547" s="12"/>
      <c r="BC547" s="12"/>
      <c r="BD547" s="12"/>
      <c r="BE547" s="12"/>
      <c r="BF547" s="12"/>
      <c r="BG547" s="12"/>
      <c r="BH547" s="12"/>
      <c r="BI547" s="12"/>
      <c r="BJ547" s="12"/>
      <c r="BK547" s="12"/>
      <c r="BL547" s="12"/>
      <c r="BM547" s="12"/>
      <c r="BN547" s="12"/>
      <c r="BO547" s="12"/>
      <c r="BP547" s="12"/>
      <c r="BQ547" s="12"/>
      <c r="BR547" s="12"/>
      <c r="BS547" s="12"/>
      <c r="BT547" s="12"/>
      <c r="BU547" s="12"/>
      <c r="BV547" s="12"/>
      <c r="BW547" s="12"/>
      <c r="BX547" s="12"/>
      <c r="BY547" s="12"/>
      <c r="BZ547" s="12"/>
      <c r="CA547" s="12"/>
      <c r="CB547" s="12"/>
      <c r="CC547" s="12"/>
      <c r="CD547" s="12"/>
      <c r="CE547" s="12"/>
      <c r="CF547" s="12"/>
      <c r="CG547" s="12"/>
      <c r="CH547" s="12"/>
      <c r="CI547" s="12"/>
      <c r="CJ547" s="12"/>
      <c r="CK547" s="12"/>
      <c r="CL547" s="12"/>
      <c r="CM547" s="12"/>
      <c r="CN547" s="12"/>
      <c r="CO547" s="12"/>
      <c r="CP547" s="12"/>
      <c r="CQ547" s="12"/>
      <c r="CR547" s="12"/>
      <c r="CS547" s="12"/>
      <c r="CT547" s="12"/>
      <c r="CU547" s="12"/>
      <c r="CV547" s="12"/>
      <c r="CW547" s="12"/>
      <c r="CX547" s="12"/>
      <c r="CY547" s="12"/>
      <c r="CZ547" s="12"/>
      <c r="DA547" s="12"/>
      <c r="DB547" s="12"/>
      <c r="DC547" s="12"/>
      <c r="DD547" s="12"/>
      <c r="DE547" s="12"/>
    </row>
    <row r="548" spans="1:109" s="319" customFormat="1" ht="21" x14ac:dyDescent="0.25">
      <c r="A548" s="12"/>
      <c r="B548" s="51"/>
      <c r="C548" s="51"/>
      <c r="D548" s="51"/>
      <c r="E548" s="302"/>
      <c r="F548" s="16"/>
      <c r="G548" s="279"/>
      <c r="H548" s="16"/>
      <c r="I548" s="16"/>
      <c r="J548" s="16"/>
      <c r="K548" s="16"/>
      <c r="L548" s="279"/>
      <c r="M548" s="16"/>
      <c r="N548" s="279"/>
      <c r="O548" s="303"/>
      <c r="P548" s="303"/>
      <c r="Q548" s="303"/>
      <c r="R548" s="303"/>
      <c r="S548" s="304"/>
      <c r="T548" s="304"/>
      <c r="U548" s="304"/>
      <c r="V548" s="304"/>
      <c r="W548" s="305"/>
      <c r="X548" s="304"/>
      <c r="Y548" s="304"/>
      <c r="Z548" s="304"/>
      <c r="AA548" s="305"/>
      <c r="AB548" s="307"/>
      <c r="AC548" s="304"/>
      <c r="AD548" s="308"/>
      <c r="AE548" s="309"/>
      <c r="AF548" s="310"/>
      <c r="AG548" s="310"/>
      <c r="AH548" s="16"/>
      <c r="AI548" s="16"/>
      <c r="AJ548" s="16"/>
      <c r="AK548" s="16"/>
      <c r="AL548" s="16"/>
      <c r="AM548" s="12"/>
      <c r="AN548" s="12"/>
      <c r="AO548" s="12"/>
      <c r="AP548" s="12"/>
      <c r="AQ548" s="12"/>
      <c r="AR548" s="12"/>
      <c r="AS548" s="12"/>
      <c r="AT548" s="12"/>
      <c r="AU548" s="12"/>
      <c r="AV548" s="12"/>
      <c r="AW548" s="12"/>
      <c r="AX548" s="12"/>
      <c r="AY548" s="12"/>
      <c r="AZ548" s="12"/>
      <c r="BA548" s="12"/>
      <c r="BB548" s="12"/>
      <c r="BC548" s="12"/>
      <c r="BD548" s="12"/>
      <c r="BE548" s="12"/>
      <c r="BF548" s="12"/>
      <c r="BG548" s="12"/>
      <c r="BH548" s="12"/>
      <c r="BI548" s="12"/>
      <c r="BJ548" s="12"/>
      <c r="BK548" s="12"/>
      <c r="BL548" s="12"/>
      <c r="BM548" s="12"/>
      <c r="BN548" s="12"/>
      <c r="BO548" s="12"/>
      <c r="BP548" s="12"/>
      <c r="BQ548" s="12"/>
      <c r="BR548" s="12"/>
      <c r="BS548" s="12"/>
      <c r="BT548" s="12"/>
      <c r="BU548" s="12"/>
      <c r="BV548" s="12"/>
      <c r="BW548" s="12"/>
      <c r="BX548" s="12"/>
      <c r="BY548" s="12"/>
      <c r="BZ548" s="12"/>
      <c r="CA548" s="12"/>
      <c r="CB548" s="12"/>
      <c r="CC548" s="12"/>
      <c r="CD548" s="12"/>
      <c r="CE548" s="12"/>
      <c r="CF548" s="12"/>
      <c r="CG548" s="12"/>
      <c r="CH548" s="12"/>
      <c r="CI548" s="12"/>
      <c r="CJ548" s="12"/>
      <c r="CK548" s="12"/>
      <c r="CL548" s="12"/>
      <c r="CM548" s="12"/>
      <c r="CN548" s="12"/>
      <c r="CO548" s="12"/>
      <c r="CP548" s="12"/>
      <c r="CQ548" s="12"/>
      <c r="CR548" s="12"/>
      <c r="CS548" s="12"/>
      <c r="CT548" s="12"/>
      <c r="CU548" s="12"/>
      <c r="CV548" s="12"/>
      <c r="CW548" s="12"/>
      <c r="CX548" s="12"/>
      <c r="CY548" s="12"/>
      <c r="CZ548" s="12"/>
      <c r="DA548" s="12"/>
      <c r="DB548" s="12"/>
      <c r="DC548" s="12"/>
      <c r="DD548" s="12"/>
      <c r="DE548" s="12"/>
    </row>
    <row r="549" spans="1:109" s="319" customFormat="1" ht="21" x14ac:dyDescent="0.25">
      <c r="A549" s="12"/>
      <c r="B549" s="51"/>
      <c r="C549" s="51"/>
      <c r="D549" s="51"/>
      <c r="E549" s="302"/>
      <c r="F549" s="16"/>
      <c r="G549" s="279"/>
      <c r="H549" s="16"/>
      <c r="I549" s="16"/>
      <c r="J549" s="16"/>
      <c r="K549" s="16"/>
      <c r="L549" s="279"/>
      <c r="M549" s="16"/>
      <c r="N549" s="279"/>
      <c r="O549" s="303"/>
      <c r="P549" s="303"/>
      <c r="Q549" s="303"/>
      <c r="R549" s="303"/>
      <c r="S549" s="304"/>
      <c r="T549" s="304"/>
      <c r="U549" s="304"/>
      <c r="V549" s="304"/>
      <c r="W549" s="305"/>
      <c r="X549" s="304"/>
      <c r="Y549" s="304"/>
      <c r="Z549" s="304"/>
      <c r="AA549" s="305"/>
      <c r="AB549" s="307"/>
      <c r="AC549" s="304"/>
      <c r="AD549" s="308"/>
      <c r="AE549" s="309"/>
      <c r="AF549" s="310"/>
      <c r="AG549" s="310"/>
      <c r="AH549" s="16"/>
      <c r="AI549" s="16"/>
      <c r="AJ549" s="16"/>
      <c r="AK549" s="16"/>
      <c r="AL549" s="16"/>
      <c r="AM549" s="12"/>
      <c r="AN549" s="12"/>
      <c r="AO549" s="12"/>
      <c r="AP549" s="12"/>
      <c r="AQ549" s="12"/>
      <c r="AR549" s="12"/>
      <c r="AS549" s="12"/>
      <c r="AT549" s="12"/>
      <c r="AU549" s="12"/>
      <c r="AV549" s="12"/>
      <c r="AW549" s="12"/>
      <c r="AX549" s="12"/>
      <c r="AY549" s="12"/>
      <c r="AZ549" s="12"/>
      <c r="BA549" s="12"/>
      <c r="BB549" s="12"/>
      <c r="BC549" s="12"/>
      <c r="BD549" s="12"/>
      <c r="BE549" s="12"/>
      <c r="BF549" s="12"/>
      <c r="BG549" s="12"/>
      <c r="BH549" s="12"/>
      <c r="BI549" s="12"/>
      <c r="BJ549" s="12"/>
      <c r="BK549" s="12"/>
      <c r="BL549" s="12"/>
      <c r="BM549" s="12"/>
      <c r="BN549" s="12"/>
      <c r="BO549" s="12"/>
      <c r="BP549" s="12"/>
      <c r="BQ549" s="12"/>
      <c r="BR549" s="12"/>
      <c r="BS549" s="12"/>
      <c r="BT549" s="12"/>
      <c r="BU549" s="12"/>
      <c r="BV549" s="12"/>
      <c r="BW549" s="12"/>
      <c r="BX549" s="12"/>
      <c r="BY549" s="12"/>
      <c r="BZ549" s="12"/>
      <c r="CA549" s="12"/>
      <c r="CB549" s="12"/>
      <c r="CC549" s="12"/>
      <c r="CD549" s="12"/>
      <c r="CE549" s="12"/>
      <c r="CF549" s="12"/>
      <c r="CG549" s="12"/>
      <c r="CH549" s="12"/>
      <c r="CI549" s="12"/>
      <c r="CJ549" s="12"/>
      <c r="CK549" s="12"/>
      <c r="CL549" s="12"/>
      <c r="CM549" s="12"/>
      <c r="CN549" s="12"/>
      <c r="CO549" s="12"/>
      <c r="CP549" s="12"/>
      <c r="CQ549" s="12"/>
      <c r="CR549" s="12"/>
      <c r="CS549" s="12"/>
      <c r="CT549" s="12"/>
      <c r="CU549" s="12"/>
      <c r="CV549" s="12"/>
      <c r="CW549" s="12"/>
      <c r="CX549" s="12"/>
      <c r="CY549" s="12"/>
      <c r="CZ549" s="12"/>
      <c r="DA549" s="12"/>
      <c r="DB549" s="12"/>
      <c r="DC549" s="12"/>
      <c r="DD549" s="12"/>
      <c r="DE549" s="12"/>
    </row>
    <row r="550" spans="1:109" s="319" customFormat="1" ht="21" x14ac:dyDescent="0.25">
      <c r="A550" s="12"/>
      <c r="B550" s="51"/>
      <c r="C550" s="51"/>
      <c r="D550" s="51"/>
      <c r="E550" s="302"/>
      <c r="F550" s="16"/>
      <c r="G550" s="279"/>
      <c r="H550" s="16"/>
      <c r="I550" s="16"/>
      <c r="J550" s="16"/>
      <c r="K550" s="16"/>
      <c r="L550" s="279"/>
      <c r="M550" s="16"/>
      <c r="N550" s="279"/>
      <c r="O550" s="303"/>
      <c r="P550" s="303"/>
      <c r="Q550" s="303"/>
      <c r="R550" s="303"/>
      <c r="S550" s="304"/>
      <c r="T550" s="304"/>
      <c r="U550" s="304"/>
      <c r="V550" s="304"/>
      <c r="W550" s="305"/>
      <c r="X550" s="304"/>
      <c r="Y550" s="304"/>
      <c r="Z550" s="304"/>
      <c r="AA550" s="305"/>
      <c r="AB550" s="307"/>
      <c r="AC550" s="304"/>
      <c r="AD550" s="308"/>
      <c r="AE550" s="309"/>
      <c r="AF550" s="310"/>
      <c r="AG550" s="310"/>
      <c r="AH550" s="16"/>
      <c r="AI550" s="16"/>
      <c r="AJ550" s="16"/>
      <c r="AK550" s="16"/>
      <c r="AL550" s="16"/>
      <c r="AM550" s="12"/>
      <c r="AN550" s="12"/>
      <c r="AO550" s="12"/>
      <c r="AP550" s="12"/>
      <c r="AQ550" s="12"/>
      <c r="AR550" s="12"/>
      <c r="AS550" s="12"/>
      <c r="AT550" s="12"/>
      <c r="AU550" s="12"/>
      <c r="AV550" s="12"/>
      <c r="AW550" s="12"/>
      <c r="AX550" s="12"/>
      <c r="AY550" s="12"/>
      <c r="AZ550" s="12"/>
      <c r="BA550" s="12"/>
      <c r="BB550" s="12"/>
      <c r="BC550" s="12"/>
      <c r="BD550" s="12"/>
      <c r="BE550" s="12"/>
      <c r="BF550" s="12"/>
      <c r="BG550" s="12"/>
      <c r="BH550" s="12"/>
      <c r="BI550" s="12"/>
      <c r="BJ550" s="12"/>
      <c r="BK550" s="12"/>
      <c r="BL550" s="12"/>
      <c r="BM550" s="12"/>
      <c r="BN550" s="12"/>
      <c r="BO550" s="12"/>
      <c r="BP550" s="12"/>
      <c r="BQ550" s="12"/>
      <c r="BR550" s="12"/>
      <c r="BS550" s="12"/>
      <c r="BT550" s="12"/>
      <c r="BU550" s="12"/>
      <c r="BV550" s="12"/>
      <c r="BW550" s="12"/>
      <c r="BX550" s="12"/>
      <c r="BY550" s="12"/>
      <c r="BZ550" s="12"/>
      <c r="CA550" s="12"/>
      <c r="CB550" s="12"/>
      <c r="CC550" s="12"/>
      <c r="CD550" s="12"/>
      <c r="CE550" s="12"/>
      <c r="CF550" s="12"/>
      <c r="CG550" s="12"/>
      <c r="CH550" s="12"/>
      <c r="CI550" s="12"/>
      <c r="CJ550" s="12"/>
      <c r="CK550" s="12"/>
      <c r="CL550" s="12"/>
      <c r="CM550" s="12"/>
      <c r="CN550" s="12"/>
      <c r="CO550" s="12"/>
      <c r="CP550" s="12"/>
      <c r="CQ550" s="12"/>
      <c r="CR550" s="12"/>
      <c r="CS550" s="12"/>
      <c r="CT550" s="12"/>
      <c r="CU550" s="12"/>
      <c r="CV550" s="12"/>
      <c r="CW550" s="12"/>
      <c r="CX550" s="12"/>
      <c r="CY550" s="12"/>
      <c r="CZ550" s="12"/>
      <c r="DA550" s="12"/>
      <c r="DB550" s="12"/>
      <c r="DC550" s="12"/>
      <c r="DD550" s="12"/>
      <c r="DE550" s="12"/>
    </row>
    <row r="551" spans="1:109" s="319" customFormat="1" ht="21" x14ac:dyDescent="0.25">
      <c r="A551" s="12"/>
      <c r="B551" s="51"/>
      <c r="C551" s="51"/>
      <c r="D551" s="51"/>
      <c r="E551" s="302"/>
      <c r="F551" s="16"/>
      <c r="G551" s="279"/>
      <c r="H551" s="16"/>
      <c r="I551" s="16"/>
      <c r="J551" s="16"/>
      <c r="K551" s="16"/>
      <c r="L551" s="279"/>
      <c r="M551" s="16"/>
      <c r="N551" s="279"/>
      <c r="O551" s="303"/>
      <c r="P551" s="303"/>
      <c r="Q551" s="303"/>
      <c r="R551" s="303"/>
      <c r="S551" s="304"/>
      <c r="T551" s="304"/>
      <c r="U551" s="304"/>
      <c r="V551" s="304"/>
      <c r="W551" s="305"/>
      <c r="X551" s="304"/>
      <c r="Y551" s="304"/>
      <c r="Z551" s="304"/>
      <c r="AA551" s="305"/>
      <c r="AB551" s="307"/>
      <c r="AC551" s="304"/>
      <c r="AD551" s="308"/>
      <c r="AE551" s="309"/>
      <c r="AF551" s="310"/>
      <c r="AG551" s="310"/>
      <c r="AH551" s="16"/>
      <c r="AI551" s="16"/>
      <c r="AJ551" s="16"/>
      <c r="AK551" s="16"/>
      <c r="AL551" s="16"/>
      <c r="AM551" s="12"/>
      <c r="AN551" s="12"/>
      <c r="AO551" s="12"/>
      <c r="AP551" s="12"/>
      <c r="AQ551" s="12"/>
      <c r="AR551" s="12"/>
      <c r="AS551" s="12"/>
      <c r="AT551" s="12"/>
      <c r="AU551" s="12"/>
      <c r="AV551" s="12"/>
      <c r="AW551" s="12"/>
      <c r="AX551" s="12"/>
      <c r="AY551" s="12"/>
      <c r="AZ551" s="12"/>
      <c r="BA551" s="12"/>
      <c r="BB551" s="12"/>
      <c r="BC551" s="12"/>
      <c r="BD551" s="12"/>
      <c r="BE551" s="12"/>
      <c r="BF551" s="12"/>
      <c r="BG551" s="12"/>
      <c r="BH551" s="12"/>
      <c r="BI551" s="12"/>
      <c r="BJ551" s="12"/>
      <c r="BK551" s="12"/>
      <c r="BL551" s="12"/>
      <c r="BM551" s="12"/>
      <c r="BN551" s="12"/>
      <c r="BO551" s="12"/>
      <c r="BP551" s="12"/>
      <c r="BQ551" s="12"/>
      <c r="BR551" s="12"/>
      <c r="BS551" s="12"/>
      <c r="BT551" s="12"/>
      <c r="BU551" s="12"/>
      <c r="BV551" s="12"/>
      <c r="BW551" s="12"/>
      <c r="BX551" s="12"/>
      <c r="BY551" s="12"/>
      <c r="BZ551" s="12"/>
      <c r="CA551" s="12"/>
      <c r="CB551" s="12"/>
      <c r="CC551" s="12"/>
      <c r="CD551" s="12"/>
      <c r="CE551" s="12"/>
      <c r="CF551" s="12"/>
      <c r="CG551" s="12"/>
      <c r="CH551" s="12"/>
      <c r="CI551" s="12"/>
      <c r="CJ551" s="12"/>
      <c r="CK551" s="12"/>
      <c r="CL551" s="12"/>
      <c r="CM551" s="12"/>
      <c r="CN551" s="12"/>
      <c r="CO551" s="12"/>
      <c r="CP551" s="12"/>
      <c r="CQ551" s="12"/>
      <c r="CR551" s="12"/>
      <c r="CS551" s="12"/>
      <c r="CT551" s="12"/>
      <c r="CU551" s="12"/>
      <c r="CV551" s="12"/>
      <c r="CW551" s="12"/>
      <c r="CX551" s="12"/>
      <c r="CY551" s="12"/>
      <c r="CZ551" s="12"/>
      <c r="DA551" s="12"/>
      <c r="DB551" s="12"/>
      <c r="DC551" s="12"/>
      <c r="DD551" s="12"/>
      <c r="DE551" s="12"/>
    </row>
    <row r="552" spans="1:109" s="319" customFormat="1" ht="21" x14ac:dyDescent="0.25">
      <c r="A552" s="12"/>
      <c r="B552" s="51"/>
      <c r="C552" s="51"/>
      <c r="D552" s="51"/>
      <c r="E552" s="302"/>
      <c r="F552" s="16"/>
      <c r="G552" s="279"/>
      <c r="H552" s="16"/>
      <c r="I552" s="16"/>
      <c r="J552" s="16"/>
      <c r="K552" s="16"/>
      <c r="L552" s="279"/>
      <c r="M552" s="16"/>
      <c r="N552" s="279"/>
      <c r="O552" s="303"/>
      <c r="P552" s="303"/>
      <c r="Q552" s="303"/>
      <c r="R552" s="303"/>
      <c r="S552" s="304"/>
      <c r="T552" s="304"/>
      <c r="U552" s="304"/>
      <c r="V552" s="304"/>
      <c r="W552" s="305"/>
      <c r="X552" s="304"/>
      <c r="Y552" s="304"/>
      <c r="Z552" s="304"/>
      <c r="AA552" s="305"/>
      <c r="AB552" s="307"/>
      <c r="AC552" s="304"/>
      <c r="AD552" s="308"/>
      <c r="AE552" s="309"/>
      <c r="AF552" s="310"/>
      <c r="AG552" s="310"/>
      <c r="AH552" s="16"/>
      <c r="AI552" s="16"/>
      <c r="AJ552" s="16"/>
      <c r="AK552" s="16"/>
      <c r="AL552" s="16"/>
      <c r="AM552" s="12"/>
      <c r="AN552" s="12"/>
      <c r="AO552" s="12"/>
      <c r="AP552" s="12"/>
      <c r="AQ552" s="12"/>
      <c r="AR552" s="12"/>
      <c r="AS552" s="12"/>
      <c r="AT552" s="12"/>
      <c r="AU552" s="12"/>
      <c r="AV552" s="12"/>
      <c r="AW552" s="12"/>
      <c r="AX552" s="12"/>
      <c r="AY552" s="12"/>
      <c r="AZ552" s="12"/>
      <c r="BA552" s="12"/>
      <c r="BB552" s="12"/>
      <c r="BC552" s="12"/>
      <c r="BD552" s="12"/>
      <c r="BE552" s="12"/>
      <c r="BF552" s="12"/>
      <c r="BG552" s="12"/>
      <c r="BH552" s="12"/>
      <c r="BI552" s="12"/>
      <c r="BJ552" s="12"/>
      <c r="BK552" s="12"/>
      <c r="BL552" s="12"/>
      <c r="BM552" s="12"/>
      <c r="BN552" s="12"/>
      <c r="BO552" s="12"/>
      <c r="BP552" s="12"/>
      <c r="BQ552" s="12"/>
      <c r="BR552" s="12"/>
      <c r="BS552" s="12"/>
      <c r="BT552" s="12"/>
      <c r="BU552" s="12"/>
      <c r="BV552" s="12"/>
      <c r="BW552" s="12"/>
      <c r="BX552" s="12"/>
      <c r="BY552" s="12"/>
      <c r="BZ552" s="12"/>
      <c r="CA552" s="12"/>
      <c r="CB552" s="12"/>
      <c r="CC552" s="12"/>
      <c r="CD552" s="12"/>
      <c r="CE552" s="12"/>
      <c r="CF552" s="12"/>
      <c r="CG552" s="12"/>
      <c r="CH552" s="12"/>
      <c r="CI552" s="12"/>
      <c r="CJ552" s="12"/>
      <c r="CK552" s="12"/>
      <c r="CL552" s="12"/>
      <c r="CM552" s="12"/>
      <c r="CN552" s="12"/>
      <c r="CO552" s="12"/>
      <c r="CP552" s="12"/>
      <c r="CQ552" s="12"/>
      <c r="CR552" s="12"/>
      <c r="CS552" s="12"/>
      <c r="CT552" s="12"/>
      <c r="CU552" s="12"/>
      <c r="CV552" s="12"/>
      <c r="CW552" s="12"/>
      <c r="CX552" s="12"/>
      <c r="CY552" s="12"/>
      <c r="CZ552" s="12"/>
      <c r="DA552" s="12"/>
      <c r="DB552" s="12"/>
      <c r="DC552" s="12"/>
      <c r="DD552" s="12"/>
      <c r="DE552" s="12"/>
    </row>
    <row r="553" spans="1:109" s="319" customFormat="1" ht="21" x14ac:dyDescent="0.25">
      <c r="A553" s="12"/>
      <c r="B553" s="51"/>
      <c r="C553" s="51"/>
      <c r="D553" s="51"/>
      <c r="E553" s="302"/>
      <c r="F553" s="16"/>
      <c r="G553" s="279"/>
      <c r="H553" s="16"/>
      <c r="I553" s="16"/>
      <c r="J553" s="16"/>
      <c r="K553" s="16"/>
      <c r="L553" s="279"/>
      <c r="M553" s="16"/>
      <c r="N553" s="279"/>
      <c r="O553" s="303"/>
      <c r="P553" s="303"/>
      <c r="Q553" s="303"/>
      <c r="R553" s="303"/>
      <c r="S553" s="304"/>
      <c r="T553" s="304"/>
      <c r="U553" s="304"/>
      <c r="V553" s="304"/>
      <c r="W553" s="305"/>
      <c r="X553" s="304"/>
      <c r="Y553" s="304"/>
      <c r="Z553" s="304"/>
      <c r="AA553" s="305"/>
      <c r="AB553" s="307"/>
      <c r="AC553" s="304"/>
      <c r="AD553" s="308"/>
      <c r="AE553" s="309"/>
      <c r="AF553" s="310"/>
      <c r="AG553" s="310"/>
      <c r="AH553" s="16"/>
      <c r="AI553" s="16"/>
      <c r="AJ553" s="16"/>
      <c r="AK553" s="16"/>
      <c r="AL553" s="16"/>
      <c r="AM553" s="12"/>
      <c r="AN553" s="12"/>
      <c r="AO553" s="12"/>
      <c r="AP553" s="12"/>
      <c r="AQ553" s="12"/>
      <c r="AR553" s="12"/>
      <c r="AS553" s="12"/>
      <c r="AT553" s="12"/>
      <c r="AU553" s="12"/>
      <c r="AV553" s="12"/>
      <c r="AW553" s="12"/>
      <c r="AX553" s="12"/>
      <c r="AY553" s="12"/>
      <c r="AZ553" s="12"/>
      <c r="BA553" s="12"/>
      <c r="BB553" s="12"/>
      <c r="BC553" s="12"/>
      <c r="BD553" s="12"/>
      <c r="BE553" s="12"/>
      <c r="BF553" s="12"/>
      <c r="BG553" s="12"/>
      <c r="BH553" s="12"/>
      <c r="BI553" s="12"/>
      <c r="BJ553" s="12"/>
      <c r="BK553" s="12"/>
      <c r="BL553" s="12"/>
      <c r="BM553" s="12"/>
      <c r="BN553" s="12"/>
      <c r="BO553" s="12"/>
      <c r="BP553" s="12"/>
      <c r="BQ553" s="12"/>
      <c r="BR553" s="12"/>
      <c r="BS553" s="12"/>
      <c r="BT553" s="12"/>
      <c r="BU553" s="12"/>
      <c r="BV553" s="12"/>
      <c r="BW553" s="12"/>
      <c r="BX553" s="12"/>
      <c r="BY553" s="12"/>
      <c r="BZ553" s="12"/>
      <c r="CA553" s="12"/>
      <c r="CB553" s="12"/>
      <c r="CC553" s="12"/>
      <c r="CD553" s="12"/>
      <c r="CE553" s="12"/>
      <c r="CF553" s="12"/>
      <c r="CG553" s="12"/>
      <c r="CH553" s="12"/>
      <c r="CI553" s="12"/>
      <c r="CJ553" s="12"/>
      <c r="CK553" s="12"/>
      <c r="CL553" s="12"/>
      <c r="CM553" s="12"/>
      <c r="CN553" s="12"/>
      <c r="CO553" s="12"/>
      <c r="CP553" s="12"/>
      <c r="CQ553" s="12"/>
      <c r="CR553" s="12"/>
      <c r="CS553" s="12"/>
      <c r="CT553" s="12"/>
      <c r="CU553" s="12"/>
      <c r="CV553" s="12"/>
      <c r="CW553" s="12"/>
      <c r="CX553" s="12"/>
      <c r="CY553" s="12"/>
      <c r="CZ553" s="12"/>
      <c r="DA553" s="12"/>
      <c r="DB553" s="12"/>
      <c r="DC553" s="12"/>
      <c r="DD553" s="12"/>
      <c r="DE553" s="12"/>
    </row>
    <row r="554" spans="1:109" s="319" customFormat="1" ht="21" x14ac:dyDescent="0.25">
      <c r="A554" s="12"/>
      <c r="B554" s="51"/>
      <c r="C554" s="51"/>
      <c r="D554" s="51"/>
      <c r="E554" s="302"/>
      <c r="F554" s="16"/>
      <c r="G554" s="279"/>
      <c r="H554" s="16"/>
      <c r="I554" s="16"/>
      <c r="J554" s="16"/>
      <c r="K554" s="16"/>
      <c r="L554" s="279"/>
      <c r="M554" s="16"/>
      <c r="N554" s="279"/>
      <c r="O554" s="303"/>
      <c r="P554" s="303"/>
      <c r="Q554" s="303"/>
      <c r="R554" s="303"/>
      <c r="S554" s="304"/>
      <c r="T554" s="304"/>
      <c r="U554" s="304"/>
      <c r="V554" s="304"/>
      <c r="W554" s="305"/>
      <c r="X554" s="304"/>
      <c r="Y554" s="304"/>
      <c r="Z554" s="304"/>
      <c r="AA554" s="305"/>
      <c r="AB554" s="307"/>
      <c r="AC554" s="304"/>
      <c r="AD554" s="308"/>
      <c r="AE554" s="309"/>
      <c r="AF554" s="310"/>
      <c r="AG554" s="310"/>
      <c r="AH554" s="16"/>
      <c r="AI554" s="16"/>
      <c r="AJ554" s="16"/>
      <c r="AK554" s="16"/>
      <c r="AL554" s="16"/>
      <c r="AM554" s="12"/>
      <c r="AN554" s="12"/>
      <c r="AO554" s="12"/>
      <c r="AP554" s="12"/>
      <c r="AQ554" s="12"/>
      <c r="AR554" s="12"/>
      <c r="AS554" s="12"/>
      <c r="AT554" s="12"/>
      <c r="AU554" s="12"/>
      <c r="AV554" s="12"/>
      <c r="AW554" s="12"/>
      <c r="AX554" s="12"/>
      <c r="AY554" s="12"/>
      <c r="AZ554" s="12"/>
      <c r="BA554" s="12"/>
      <c r="BB554" s="12"/>
      <c r="BC554" s="12"/>
      <c r="BD554" s="12"/>
      <c r="BE554" s="12"/>
      <c r="BF554" s="12"/>
      <c r="BG554" s="12"/>
      <c r="BH554" s="12"/>
      <c r="BI554" s="12"/>
      <c r="BJ554" s="12"/>
      <c r="BK554" s="12"/>
      <c r="BL554" s="12"/>
      <c r="BM554" s="12"/>
      <c r="BN554" s="12"/>
      <c r="BO554" s="12"/>
      <c r="BP554" s="12"/>
      <c r="BQ554" s="12"/>
      <c r="BR554" s="12"/>
      <c r="BS554" s="12"/>
      <c r="BT554" s="12"/>
      <c r="BU554" s="12"/>
      <c r="BV554" s="12"/>
      <c r="BW554" s="12"/>
      <c r="BX554" s="12"/>
      <c r="BY554" s="12"/>
      <c r="BZ554" s="12"/>
      <c r="CA554" s="12"/>
      <c r="CB554" s="12"/>
      <c r="CC554" s="12"/>
      <c r="CD554" s="12"/>
      <c r="CE554" s="12"/>
      <c r="CF554" s="12"/>
      <c r="CG554" s="12"/>
      <c r="CH554" s="12"/>
      <c r="CI554" s="12"/>
      <c r="CJ554" s="12"/>
      <c r="CK554" s="12"/>
      <c r="CL554" s="12"/>
      <c r="CM554" s="12"/>
      <c r="CN554" s="12"/>
      <c r="CO554" s="12"/>
      <c r="CP554" s="12"/>
      <c r="CQ554" s="12"/>
      <c r="CR554" s="12"/>
      <c r="CS554" s="12"/>
      <c r="CT554" s="12"/>
      <c r="CU554" s="12"/>
      <c r="CV554" s="12"/>
      <c r="CW554" s="12"/>
      <c r="CX554" s="12"/>
      <c r="CY554" s="12"/>
      <c r="CZ554" s="12"/>
      <c r="DA554" s="12"/>
      <c r="DB554" s="12"/>
      <c r="DC554" s="12"/>
      <c r="DD554" s="12"/>
      <c r="DE554" s="12"/>
    </row>
    <row r="555" spans="1:109" s="319" customFormat="1" ht="21" x14ac:dyDescent="0.25">
      <c r="A555" s="12"/>
      <c r="B555" s="51"/>
      <c r="C555" s="51"/>
      <c r="D555" s="51"/>
      <c r="E555" s="302"/>
      <c r="F555" s="16"/>
      <c r="G555" s="279"/>
      <c r="H555" s="16"/>
      <c r="I555" s="16"/>
      <c r="J555" s="16"/>
      <c r="K555" s="16"/>
      <c r="L555" s="279"/>
      <c r="M555" s="16"/>
      <c r="N555" s="279"/>
      <c r="O555" s="303"/>
      <c r="P555" s="303"/>
      <c r="Q555" s="303"/>
      <c r="R555" s="303"/>
      <c r="S555" s="304"/>
      <c r="T555" s="304"/>
      <c r="U555" s="304"/>
      <c r="V555" s="304"/>
      <c r="W555" s="305"/>
      <c r="X555" s="304"/>
      <c r="Y555" s="304"/>
      <c r="Z555" s="304"/>
      <c r="AA555" s="305"/>
      <c r="AB555" s="307"/>
      <c r="AC555" s="304"/>
      <c r="AD555" s="308"/>
      <c r="AE555" s="309"/>
      <c r="AF555" s="310"/>
      <c r="AG555" s="310"/>
      <c r="AH555" s="16"/>
      <c r="AI555" s="16"/>
      <c r="AJ555" s="16"/>
      <c r="AK555" s="16"/>
      <c r="AL555" s="16"/>
      <c r="AM555" s="12"/>
      <c r="AN555" s="12"/>
      <c r="AO555" s="12"/>
      <c r="AP555" s="12"/>
      <c r="AQ555" s="12"/>
      <c r="AR555" s="12"/>
      <c r="AS555" s="12"/>
      <c r="AT555" s="12"/>
      <c r="AU555" s="12"/>
      <c r="AV555" s="12"/>
      <c r="AW555" s="12"/>
      <c r="AX555" s="12"/>
      <c r="AY555" s="12"/>
      <c r="AZ555" s="12"/>
      <c r="BA555" s="12"/>
      <c r="BB555" s="12"/>
      <c r="BC555" s="12"/>
      <c r="BD555" s="12"/>
      <c r="BE555" s="12"/>
      <c r="BF555" s="12"/>
      <c r="BG555" s="12"/>
      <c r="BH555" s="12"/>
      <c r="BI555" s="12"/>
      <c r="BJ555" s="12"/>
      <c r="BK555" s="12"/>
      <c r="BL555" s="12"/>
      <c r="BM555" s="12"/>
      <c r="BN555" s="12"/>
      <c r="BO555" s="12"/>
      <c r="BP555" s="12"/>
      <c r="BQ555" s="12"/>
      <c r="BR555" s="12"/>
      <c r="BS555" s="12"/>
      <c r="BT555" s="12"/>
      <c r="BU555" s="12"/>
      <c r="BV555" s="12"/>
      <c r="BW555" s="12"/>
      <c r="BX555" s="12"/>
      <c r="BY555" s="12"/>
      <c r="BZ555" s="12"/>
      <c r="CA555" s="12"/>
      <c r="CB555" s="12"/>
      <c r="CC555" s="12"/>
      <c r="CD555" s="12"/>
      <c r="CE555" s="12"/>
      <c r="CF555" s="12"/>
      <c r="CG555" s="12"/>
      <c r="CH555" s="12"/>
      <c r="CI555" s="12"/>
      <c r="CJ555" s="12"/>
      <c r="CK555" s="12"/>
      <c r="CL555" s="12"/>
      <c r="CM555" s="12"/>
      <c r="CN555" s="12"/>
      <c r="CO555" s="12"/>
      <c r="CP555" s="12"/>
      <c r="CQ555" s="12"/>
      <c r="CR555" s="12"/>
      <c r="CS555" s="12"/>
      <c r="CT555" s="12"/>
      <c r="CU555" s="12"/>
      <c r="CV555" s="12"/>
      <c r="CW555" s="12"/>
      <c r="CX555" s="12"/>
      <c r="CY555" s="12"/>
      <c r="CZ555" s="12"/>
      <c r="DA555" s="12"/>
      <c r="DB555" s="12"/>
      <c r="DC555" s="12"/>
      <c r="DD555" s="12"/>
      <c r="DE555" s="12"/>
    </row>
    <row r="556" spans="1:109" s="319" customFormat="1" ht="21" x14ac:dyDescent="0.25">
      <c r="A556" s="12"/>
      <c r="B556" s="51"/>
      <c r="C556" s="51"/>
      <c r="D556" s="51"/>
      <c r="E556" s="302"/>
      <c r="F556" s="16"/>
      <c r="G556" s="279"/>
      <c r="H556" s="16"/>
      <c r="I556" s="16"/>
      <c r="J556" s="16"/>
      <c r="K556" s="16"/>
      <c r="L556" s="279"/>
      <c r="M556" s="16"/>
      <c r="N556" s="279"/>
      <c r="O556" s="303"/>
      <c r="P556" s="303"/>
      <c r="Q556" s="303"/>
      <c r="R556" s="303"/>
      <c r="S556" s="304"/>
      <c r="T556" s="304"/>
      <c r="U556" s="304"/>
      <c r="V556" s="304"/>
      <c r="W556" s="305"/>
      <c r="X556" s="304"/>
      <c r="Y556" s="304"/>
      <c r="Z556" s="304"/>
      <c r="AA556" s="305"/>
      <c r="AB556" s="307"/>
      <c r="AC556" s="304"/>
      <c r="AD556" s="308"/>
      <c r="AE556" s="309"/>
      <c r="AF556" s="310"/>
      <c r="AG556" s="310"/>
      <c r="AH556" s="16"/>
      <c r="AI556" s="16"/>
      <c r="AJ556" s="16"/>
      <c r="AK556" s="16"/>
      <c r="AL556" s="16"/>
      <c r="AM556" s="12"/>
      <c r="AN556" s="12"/>
      <c r="AO556" s="12"/>
      <c r="AP556" s="12"/>
      <c r="AQ556" s="12"/>
      <c r="AR556" s="12"/>
      <c r="AS556" s="12"/>
      <c r="AT556" s="12"/>
      <c r="AU556" s="12"/>
      <c r="AV556" s="12"/>
      <c r="AW556" s="12"/>
      <c r="AX556" s="12"/>
      <c r="AY556" s="12"/>
      <c r="AZ556" s="12"/>
      <c r="BA556" s="12"/>
      <c r="BB556" s="12"/>
      <c r="BC556" s="12"/>
      <c r="BD556" s="12"/>
      <c r="BE556" s="12"/>
      <c r="BF556" s="12"/>
      <c r="BG556" s="12"/>
      <c r="BH556" s="12"/>
      <c r="BI556" s="12"/>
      <c r="BJ556" s="12"/>
      <c r="BK556" s="12"/>
      <c r="BL556" s="12"/>
      <c r="BM556" s="12"/>
      <c r="BN556" s="12"/>
      <c r="BO556" s="12"/>
      <c r="BP556" s="12"/>
      <c r="BQ556" s="12"/>
      <c r="BR556" s="12"/>
      <c r="BS556" s="12"/>
      <c r="BT556" s="12"/>
      <c r="BU556" s="12"/>
      <c r="BV556" s="12"/>
      <c r="BW556" s="12"/>
      <c r="BX556" s="12"/>
      <c r="BY556" s="12"/>
      <c r="BZ556" s="12"/>
      <c r="CA556" s="12"/>
      <c r="CB556" s="12"/>
      <c r="CC556" s="12"/>
      <c r="CD556" s="12"/>
      <c r="CE556" s="12"/>
      <c r="CF556" s="12"/>
      <c r="CG556" s="12"/>
      <c r="CH556" s="12"/>
      <c r="CI556" s="12"/>
      <c r="CJ556" s="12"/>
      <c r="CK556" s="12"/>
      <c r="CL556" s="12"/>
      <c r="CM556" s="12"/>
      <c r="CN556" s="12"/>
      <c r="CO556" s="12"/>
      <c r="CP556" s="12"/>
      <c r="CQ556" s="12"/>
      <c r="CR556" s="12"/>
      <c r="CS556" s="12"/>
      <c r="CT556" s="12"/>
      <c r="CU556" s="12"/>
      <c r="CV556" s="12"/>
      <c r="CW556" s="12"/>
      <c r="CX556" s="12"/>
      <c r="CY556" s="12"/>
      <c r="CZ556" s="12"/>
      <c r="DA556" s="12"/>
      <c r="DB556" s="12"/>
      <c r="DC556" s="12"/>
      <c r="DD556" s="12"/>
      <c r="DE556" s="12"/>
    </row>
    <row r="557" spans="1:109" s="319" customFormat="1" ht="21" x14ac:dyDescent="0.25">
      <c r="A557" s="12"/>
      <c r="B557" s="51"/>
      <c r="C557" s="51"/>
      <c r="D557" s="51"/>
      <c r="E557" s="302"/>
      <c r="F557" s="16"/>
      <c r="G557" s="279"/>
      <c r="H557" s="16"/>
      <c r="I557" s="16"/>
      <c r="J557" s="16"/>
      <c r="K557" s="16"/>
      <c r="L557" s="279"/>
      <c r="M557" s="16"/>
      <c r="N557" s="279"/>
      <c r="O557" s="303"/>
      <c r="P557" s="303"/>
      <c r="Q557" s="303"/>
      <c r="R557" s="303"/>
      <c r="S557" s="304"/>
      <c r="T557" s="304"/>
      <c r="U557" s="304"/>
      <c r="V557" s="304"/>
      <c r="W557" s="305"/>
      <c r="X557" s="304"/>
      <c r="Y557" s="304"/>
      <c r="Z557" s="304"/>
      <c r="AA557" s="305"/>
      <c r="AB557" s="307"/>
      <c r="AC557" s="304"/>
      <c r="AD557" s="308"/>
      <c r="AE557" s="309"/>
      <c r="AF557" s="310"/>
      <c r="AG557" s="310"/>
      <c r="AH557" s="16"/>
      <c r="AI557" s="16"/>
      <c r="AJ557" s="16"/>
      <c r="AK557" s="16"/>
      <c r="AL557" s="16"/>
      <c r="AM557" s="12"/>
      <c r="AN557" s="12"/>
      <c r="AO557" s="12"/>
      <c r="AP557" s="12"/>
      <c r="AQ557" s="12"/>
      <c r="AR557" s="12"/>
      <c r="AS557" s="12"/>
      <c r="AT557" s="12"/>
      <c r="AU557" s="12"/>
      <c r="AV557" s="12"/>
      <c r="AW557" s="12"/>
      <c r="AX557" s="12"/>
      <c r="AY557" s="12"/>
      <c r="AZ557" s="12"/>
      <c r="BA557" s="12"/>
      <c r="BB557" s="12"/>
      <c r="BC557" s="12"/>
      <c r="BD557" s="12"/>
      <c r="BE557" s="12"/>
      <c r="BF557" s="12"/>
      <c r="BG557" s="12"/>
      <c r="BH557" s="12"/>
      <c r="BI557" s="12"/>
      <c r="BJ557" s="12"/>
      <c r="BK557" s="12"/>
      <c r="BL557" s="12"/>
      <c r="BM557" s="12"/>
      <c r="BN557" s="12"/>
      <c r="BO557" s="12"/>
      <c r="BP557" s="12"/>
      <c r="BQ557" s="12"/>
      <c r="BR557" s="12"/>
      <c r="BS557" s="12"/>
      <c r="BT557" s="12"/>
      <c r="BU557" s="12"/>
      <c r="BV557" s="12"/>
      <c r="BW557" s="12"/>
      <c r="BX557" s="12"/>
      <c r="BY557" s="12"/>
      <c r="BZ557" s="12"/>
      <c r="CA557" s="12"/>
      <c r="CB557" s="12"/>
      <c r="CC557" s="12"/>
      <c r="CD557" s="12"/>
      <c r="CE557" s="12"/>
      <c r="CF557" s="12"/>
      <c r="CG557" s="12"/>
      <c r="CH557" s="12"/>
      <c r="CI557" s="12"/>
      <c r="CJ557" s="12"/>
      <c r="CK557" s="12"/>
      <c r="CL557" s="12"/>
      <c r="CM557" s="12"/>
      <c r="CN557" s="12"/>
      <c r="CO557" s="12"/>
      <c r="CP557" s="12"/>
      <c r="CQ557" s="12"/>
      <c r="CR557" s="12"/>
      <c r="CS557" s="12"/>
      <c r="CT557" s="12"/>
      <c r="CU557" s="12"/>
      <c r="CV557" s="12"/>
      <c r="CW557" s="12"/>
      <c r="CX557" s="12"/>
      <c r="CY557" s="12"/>
      <c r="CZ557" s="12"/>
      <c r="DA557" s="12"/>
      <c r="DB557" s="12"/>
      <c r="DC557" s="12"/>
      <c r="DD557" s="12"/>
      <c r="DE557" s="12"/>
    </row>
    <row r="558" spans="1:109" s="319" customFormat="1" ht="21" x14ac:dyDescent="0.25">
      <c r="A558" s="12"/>
      <c r="B558" s="51"/>
      <c r="C558" s="51"/>
      <c r="D558" s="51"/>
      <c r="E558" s="302"/>
      <c r="F558" s="16"/>
      <c r="G558" s="279"/>
      <c r="H558" s="16"/>
      <c r="I558" s="16"/>
      <c r="J558" s="16"/>
      <c r="K558" s="16"/>
      <c r="L558" s="279"/>
      <c r="M558" s="16"/>
      <c r="N558" s="279"/>
      <c r="O558" s="303"/>
      <c r="P558" s="303"/>
      <c r="Q558" s="303"/>
      <c r="R558" s="303"/>
      <c r="S558" s="304"/>
      <c r="T558" s="304"/>
      <c r="U558" s="304"/>
      <c r="V558" s="304"/>
      <c r="W558" s="305"/>
      <c r="X558" s="304"/>
      <c r="Y558" s="304"/>
      <c r="Z558" s="304"/>
      <c r="AA558" s="305"/>
      <c r="AB558" s="307"/>
      <c r="AC558" s="304"/>
      <c r="AD558" s="308"/>
      <c r="AE558" s="309"/>
      <c r="AF558" s="310"/>
      <c r="AG558" s="310"/>
      <c r="AH558" s="16"/>
      <c r="AI558" s="16"/>
      <c r="AJ558" s="16"/>
      <c r="AK558" s="16"/>
      <c r="AL558" s="16"/>
      <c r="AM558" s="12"/>
      <c r="AN558" s="12"/>
      <c r="AO558" s="12"/>
      <c r="AP558" s="12"/>
      <c r="AQ558" s="12"/>
      <c r="AR558" s="12"/>
      <c r="AS558" s="12"/>
      <c r="AT558" s="12"/>
      <c r="AU558" s="12"/>
      <c r="AV558" s="12"/>
      <c r="AW558" s="12"/>
      <c r="AX558" s="12"/>
      <c r="AY558" s="12"/>
      <c r="AZ558" s="12"/>
      <c r="BA558" s="12"/>
      <c r="BB558" s="12"/>
      <c r="BC558" s="12"/>
      <c r="BD558" s="12"/>
      <c r="BE558" s="12"/>
      <c r="BF558" s="12"/>
      <c r="BG558" s="12"/>
      <c r="BH558" s="12"/>
      <c r="BI558" s="12"/>
      <c r="BJ558" s="12"/>
      <c r="BK558" s="12"/>
      <c r="BL558" s="12"/>
      <c r="BM558" s="12"/>
      <c r="BN558" s="12"/>
      <c r="BO558" s="12"/>
      <c r="BP558" s="12"/>
      <c r="BQ558" s="12"/>
      <c r="BR558" s="12"/>
      <c r="BS558" s="12"/>
      <c r="BT558" s="12"/>
      <c r="BU558" s="12"/>
      <c r="BV558" s="12"/>
      <c r="BW558" s="12"/>
      <c r="BX558" s="12"/>
      <c r="BY558" s="12"/>
      <c r="BZ558" s="12"/>
      <c r="CA558" s="12"/>
      <c r="CB558" s="12"/>
      <c r="CC558" s="12"/>
      <c r="CD558" s="12"/>
      <c r="CE558" s="12"/>
      <c r="CF558" s="12"/>
      <c r="CG558" s="12"/>
      <c r="CH558" s="12"/>
      <c r="CI558" s="12"/>
      <c r="CJ558" s="12"/>
      <c r="CK558" s="12"/>
      <c r="CL558" s="12"/>
      <c r="CM558" s="12"/>
      <c r="CN558" s="12"/>
      <c r="CO558" s="12"/>
      <c r="CP558" s="12"/>
      <c r="CQ558" s="12"/>
      <c r="CR558" s="12"/>
      <c r="CS558" s="12"/>
      <c r="CT558" s="12"/>
      <c r="CU558" s="12"/>
      <c r="CV558" s="12"/>
      <c r="CW558" s="12"/>
      <c r="CX558" s="12"/>
      <c r="CY558" s="12"/>
      <c r="CZ558" s="12"/>
      <c r="DA558" s="12"/>
      <c r="DB558" s="12"/>
      <c r="DC558" s="12"/>
      <c r="DD558" s="12"/>
      <c r="DE558" s="12"/>
    </row>
    <row r="559" spans="1:109" s="319" customFormat="1" ht="21" x14ac:dyDescent="0.25">
      <c r="A559" s="12"/>
      <c r="B559" s="51"/>
      <c r="C559" s="51"/>
      <c r="D559" s="51"/>
      <c r="E559" s="302"/>
      <c r="F559" s="16"/>
      <c r="G559" s="279"/>
      <c r="H559" s="16"/>
      <c r="I559" s="16"/>
      <c r="J559" s="16"/>
      <c r="K559" s="16"/>
      <c r="L559" s="279"/>
      <c r="M559" s="16"/>
      <c r="N559" s="279"/>
      <c r="O559" s="303"/>
      <c r="P559" s="303"/>
      <c r="Q559" s="303"/>
      <c r="R559" s="303"/>
      <c r="S559" s="304"/>
      <c r="T559" s="304"/>
      <c r="U559" s="304"/>
      <c r="V559" s="304"/>
      <c r="W559" s="305"/>
      <c r="X559" s="304"/>
      <c r="Y559" s="304"/>
      <c r="Z559" s="304"/>
      <c r="AA559" s="305"/>
      <c r="AB559" s="307"/>
      <c r="AC559" s="304"/>
      <c r="AD559" s="308"/>
      <c r="AE559" s="309"/>
      <c r="AF559" s="310"/>
      <c r="AG559" s="310"/>
      <c r="AH559" s="16"/>
      <c r="AI559" s="16"/>
      <c r="AJ559" s="16"/>
      <c r="AK559" s="16"/>
      <c r="AL559" s="16"/>
      <c r="AM559" s="12"/>
      <c r="AN559" s="12"/>
      <c r="AO559" s="12"/>
      <c r="AP559" s="12"/>
      <c r="AQ559" s="12"/>
      <c r="AR559" s="12"/>
      <c r="AS559" s="12"/>
      <c r="AT559" s="12"/>
      <c r="AU559" s="12"/>
      <c r="AV559" s="12"/>
      <c r="AW559" s="12"/>
      <c r="AX559" s="12"/>
      <c r="AY559" s="12"/>
      <c r="AZ559" s="12"/>
      <c r="BA559" s="12"/>
      <c r="BB559" s="12"/>
      <c r="BC559" s="12"/>
      <c r="BD559" s="12"/>
      <c r="BE559" s="12"/>
      <c r="BF559" s="12"/>
      <c r="BG559" s="12"/>
      <c r="BH559" s="12"/>
      <c r="BI559" s="12"/>
      <c r="BJ559" s="12"/>
      <c r="BK559" s="12"/>
      <c r="BL559" s="12"/>
      <c r="BM559" s="12"/>
      <c r="BN559" s="12"/>
      <c r="BO559" s="12"/>
      <c r="BP559" s="12"/>
      <c r="BQ559" s="12"/>
      <c r="BR559" s="12"/>
      <c r="BS559" s="12"/>
      <c r="BT559" s="12"/>
      <c r="BU559" s="12"/>
      <c r="BV559" s="12"/>
      <c r="BW559" s="12"/>
      <c r="BX559" s="12"/>
      <c r="BY559" s="12"/>
      <c r="BZ559" s="12"/>
      <c r="CA559" s="12"/>
      <c r="CB559" s="12"/>
      <c r="CC559" s="12"/>
      <c r="CD559" s="12"/>
      <c r="CE559" s="12"/>
      <c r="CF559" s="12"/>
      <c r="CG559" s="12"/>
      <c r="CH559" s="12"/>
      <c r="CI559" s="12"/>
      <c r="CJ559" s="12"/>
      <c r="CK559" s="12"/>
      <c r="CL559" s="12"/>
      <c r="CM559" s="12"/>
      <c r="CN559" s="12"/>
      <c r="CO559" s="12"/>
      <c r="CP559" s="12"/>
      <c r="CQ559" s="12"/>
      <c r="CR559" s="12"/>
      <c r="CS559" s="12"/>
      <c r="CT559" s="12"/>
      <c r="CU559" s="12"/>
      <c r="CV559" s="12"/>
      <c r="CW559" s="12"/>
      <c r="CX559" s="12"/>
      <c r="CY559" s="12"/>
      <c r="CZ559" s="12"/>
      <c r="DA559" s="12"/>
      <c r="DB559" s="12"/>
      <c r="DC559" s="12"/>
      <c r="DD559" s="12"/>
      <c r="DE559" s="12"/>
    </row>
    <row r="560" spans="1:109" s="319" customFormat="1" ht="21" x14ac:dyDescent="0.25">
      <c r="A560" s="12"/>
      <c r="B560" s="51"/>
      <c r="C560" s="51"/>
      <c r="D560" s="51"/>
      <c r="E560" s="302"/>
      <c r="F560" s="16"/>
      <c r="G560" s="279"/>
      <c r="H560" s="16"/>
      <c r="I560" s="16"/>
      <c r="J560" s="16"/>
      <c r="K560" s="16"/>
      <c r="L560" s="279"/>
      <c r="M560" s="16"/>
      <c r="N560" s="279"/>
      <c r="O560" s="303"/>
      <c r="P560" s="303"/>
      <c r="Q560" s="303"/>
      <c r="R560" s="303"/>
      <c r="S560" s="304"/>
      <c r="T560" s="304"/>
      <c r="U560" s="304"/>
      <c r="V560" s="304"/>
      <c r="W560" s="305"/>
      <c r="X560" s="304"/>
      <c r="Y560" s="304"/>
      <c r="Z560" s="304"/>
      <c r="AA560" s="305"/>
      <c r="AB560" s="307"/>
      <c r="AC560" s="304"/>
      <c r="AD560" s="308"/>
      <c r="AE560" s="309"/>
      <c r="AF560" s="310"/>
      <c r="AG560" s="310"/>
      <c r="AH560" s="16"/>
      <c r="AI560" s="16"/>
      <c r="AJ560" s="16"/>
      <c r="AK560" s="16"/>
      <c r="AL560" s="16"/>
      <c r="AM560" s="12"/>
      <c r="AN560" s="12"/>
      <c r="AO560" s="12"/>
      <c r="AP560" s="12"/>
      <c r="AQ560" s="12"/>
      <c r="AR560" s="12"/>
      <c r="AS560" s="12"/>
      <c r="AT560" s="12"/>
      <c r="AU560" s="12"/>
      <c r="AV560" s="12"/>
      <c r="AW560" s="12"/>
      <c r="AX560" s="12"/>
      <c r="AY560" s="12"/>
      <c r="AZ560" s="12"/>
      <c r="BA560" s="12"/>
      <c r="BB560" s="12"/>
      <c r="BC560" s="12"/>
      <c r="BD560" s="12"/>
      <c r="BE560" s="12"/>
      <c r="BF560" s="12"/>
      <c r="BG560" s="12"/>
      <c r="BH560" s="12"/>
      <c r="BI560" s="12"/>
      <c r="BJ560" s="12"/>
      <c r="BK560" s="12"/>
      <c r="BL560" s="12"/>
      <c r="BM560" s="12"/>
      <c r="BN560" s="12"/>
      <c r="BO560" s="12"/>
      <c r="BP560" s="12"/>
      <c r="BQ560" s="12"/>
      <c r="BR560" s="12"/>
      <c r="BS560" s="12"/>
      <c r="BT560" s="12"/>
      <c r="BU560" s="12"/>
      <c r="BV560" s="12"/>
      <c r="BW560" s="12"/>
      <c r="BX560" s="12"/>
      <c r="BY560" s="12"/>
      <c r="BZ560" s="12"/>
      <c r="CA560" s="12"/>
      <c r="CB560" s="12"/>
      <c r="CC560" s="12"/>
      <c r="CD560" s="12"/>
      <c r="CE560" s="12"/>
      <c r="CF560" s="12"/>
      <c r="CG560" s="12"/>
      <c r="CH560" s="12"/>
      <c r="CI560" s="12"/>
      <c r="CJ560" s="12"/>
      <c r="CK560" s="12"/>
      <c r="CL560" s="12"/>
      <c r="CM560" s="12"/>
      <c r="CN560" s="12"/>
      <c r="CO560" s="12"/>
      <c r="CP560" s="12"/>
      <c r="CQ560" s="12"/>
      <c r="CR560" s="12"/>
      <c r="CS560" s="12"/>
      <c r="CT560" s="12"/>
      <c r="CU560" s="12"/>
      <c r="CV560" s="12"/>
      <c r="CW560" s="12"/>
      <c r="CX560" s="12"/>
      <c r="CY560" s="12"/>
      <c r="CZ560" s="12"/>
      <c r="DA560" s="12"/>
      <c r="DB560" s="12"/>
      <c r="DC560" s="12"/>
      <c r="DD560" s="12"/>
      <c r="DE560" s="12"/>
    </row>
    <row r="561" spans="1:109" s="319" customFormat="1" ht="21" x14ac:dyDescent="0.25">
      <c r="A561" s="12"/>
      <c r="B561" s="51"/>
      <c r="C561" s="51"/>
      <c r="D561" s="51"/>
      <c r="E561" s="302"/>
      <c r="F561" s="16"/>
      <c r="G561" s="279"/>
      <c r="H561" s="16"/>
      <c r="I561" s="16"/>
      <c r="J561" s="16"/>
      <c r="K561" s="16"/>
      <c r="L561" s="279"/>
      <c r="M561" s="16"/>
      <c r="N561" s="279"/>
      <c r="O561" s="303"/>
      <c r="P561" s="303"/>
      <c r="Q561" s="303"/>
      <c r="R561" s="303"/>
      <c r="S561" s="304"/>
      <c r="T561" s="304"/>
      <c r="U561" s="304"/>
      <c r="V561" s="304"/>
      <c r="W561" s="305"/>
      <c r="X561" s="304"/>
      <c r="Y561" s="304"/>
      <c r="Z561" s="304"/>
      <c r="AA561" s="305"/>
      <c r="AB561" s="307"/>
      <c r="AC561" s="304"/>
      <c r="AD561" s="308"/>
      <c r="AE561" s="309"/>
      <c r="AF561" s="310"/>
      <c r="AG561" s="310"/>
      <c r="AH561" s="16"/>
      <c r="AI561" s="16"/>
      <c r="AJ561" s="16"/>
      <c r="AK561" s="16"/>
      <c r="AL561" s="16"/>
      <c r="AM561" s="12"/>
      <c r="AN561" s="12"/>
      <c r="AO561" s="12"/>
      <c r="AP561" s="12"/>
      <c r="AQ561" s="12"/>
      <c r="AR561" s="12"/>
      <c r="AS561" s="12"/>
      <c r="AT561" s="12"/>
      <c r="AU561" s="12"/>
      <c r="AV561" s="12"/>
      <c r="AW561" s="12"/>
      <c r="AX561" s="12"/>
      <c r="AY561" s="12"/>
      <c r="AZ561" s="12"/>
      <c r="BA561" s="12"/>
      <c r="BB561" s="12"/>
      <c r="BC561" s="12"/>
      <c r="BD561" s="12"/>
      <c r="BE561" s="12"/>
      <c r="BF561" s="12"/>
      <c r="BG561" s="12"/>
      <c r="BH561" s="12"/>
      <c r="BI561" s="12"/>
      <c r="BJ561" s="12"/>
      <c r="BK561" s="12"/>
      <c r="BL561" s="12"/>
      <c r="BM561" s="12"/>
      <c r="BN561" s="12"/>
      <c r="BO561" s="12"/>
      <c r="BP561" s="12"/>
      <c r="BQ561" s="12"/>
      <c r="BR561" s="12"/>
      <c r="BS561" s="12"/>
      <c r="BT561" s="12"/>
      <c r="BU561" s="12"/>
      <c r="BV561" s="12"/>
      <c r="BW561" s="12"/>
      <c r="BX561" s="12"/>
      <c r="BY561" s="12"/>
      <c r="BZ561" s="12"/>
      <c r="CA561" s="12"/>
      <c r="CB561" s="12"/>
      <c r="CC561" s="12"/>
      <c r="CD561" s="12"/>
      <c r="CE561" s="12"/>
      <c r="CF561" s="12"/>
      <c r="CG561" s="12"/>
      <c r="CH561" s="12"/>
      <c r="CI561" s="12"/>
      <c r="CJ561" s="12"/>
      <c r="CK561" s="12"/>
      <c r="CL561" s="12"/>
      <c r="CM561" s="12"/>
      <c r="CN561" s="12"/>
      <c r="CO561" s="12"/>
      <c r="CP561" s="12"/>
      <c r="CQ561" s="12"/>
      <c r="CR561" s="12"/>
      <c r="CS561" s="12"/>
      <c r="CT561" s="12"/>
      <c r="CU561" s="12"/>
      <c r="CV561" s="12"/>
      <c r="CW561" s="12"/>
      <c r="CX561" s="12"/>
      <c r="CY561" s="12"/>
      <c r="CZ561" s="12"/>
      <c r="DA561" s="12"/>
      <c r="DB561" s="12"/>
      <c r="DC561" s="12"/>
      <c r="DD561" s="12"/>
      <c r="DE561" s="12"/>
    </row>
    <row r="562" spans="1:109" s="319" customFormat="1" ht="21" x14ac:dyDescent="0.25">
      <c r="A562" s="12"/>
      <c r="B562" s="51"/>
      <c r="C562" s="51"/>
      <c r="D562" s="51"/>
      <c r="E562" s="302"/>
      <c r="F562" s="16"/>
      <c r="G562" s="279"/>
      <c r="H562" s="16"/>
      <c r="I562" s="16"/>
      <c r="J562" s="16"/>
      <c r="K562" s="16"/>
      <c r="L562" s="279"/>
      <c r="M562" s="16"/>
      <c r="N562" s="279"/>
      <c r="O562" s="303"/>
      <c r="P562" s="303"/>
      <c r="Q562" s="303"/>
      <c r="R562" s="303"/>
      <c r="S562" s="304"/>
      <c r="T562" s="304"/>
      <c r="U562" s="304"/>
      <c r="V562" s="304"/>
      <c r="W562" s="305"/>
      <c r="X562" s="304"/>
      <c r="Y562" s="304"/>
      <c r="Z562" s="304"/>
      <c r="AA562" s="305"/>
      <c r="AB562" s="307"/>
      <c r="AC562" s="304"/>
      <c r="AD562" s="308"/>
      <c r="AE562" s="309"/>
      <c r="AF562" s="310"/>
      <c r="AG562" s="310"/>
      <c r="AH562" s="16"/>
      <c r="AI562" s="16"/>
      <c r="AJ562" s="16"/>
      <c r="AK562" s="16"/>
      <c r="AL562" s="16"/>
      <c r="AM562" s="12"/>
      <c r="AN562" s="12"/>
      <c r="AO562" s="12"/>
      <c r="AP562" s="12"/>
      <c r="AQ562" s="12"/>
      <c r="AR562" s="12"/>
      <c r="AS562" s="12"/>
      <c r="AT562" s="12"/>
      <c r="AU562" s="12"/>
      <c r="AV562" s="12"/>
      <c r="AW562" s="12"/>
      <c r="AX562" s="12"/>
      <c r="AY562" s="12"/>
      <c r="AZ562" s="12"/>
      <c r="BA562" s="12"/>
      <c r="BB562" s="12"/>
      <c r="BC562" s="12"/>
      <c r="BD562" s="12"/>
      <c r="BE562" s="12"/>
      <c r="BF562" s="12"/>
      <c r="BG562" s="12"/>
      <c r="BH562" s="12"/>
      <c r="BI562" s="12"/>
      <c r="BJ562" s="12"/>
      <c r="BK562" s="12"/>
      <c r="BL562" s="12"/>
      <c r="BM562" s="12"/>
      <c r="BN562" s="12"/>
      <c r="BO562" s="12"/>
      <c r="BP562" s="12"/>
      <c r="BQ562" s="12"/>
      <c r="BR562" s="12"/>
      <c r="BS562" s="12"/>
      <c r="BT562" s="12"/>
      <c r="BU562" s="12"/>
      <c r="BV562" s="12"/>
      <c r="BW562" s="12"/>
      <c r="BX562" s="12"/>
      <c r="BY562" s="12"/>
      <c r="BZ562" s="12"/>
      <c r="CA562" s="12"/>
      <c r="CB562" s="12"/>
      <c r="CC562" s="12"/>
      <c r="CD562" s="12"/>
      <c r="CE562" s="12"/>
      <c r="CF562" s="12"/>
      <c r="CG562" s="12"/>
      <c r="CH562" s="12"/>
      <c r="CI562" s="12"/>
      <c r="CJ562" s="12"/>
      <c r="CK562" s="12"/>
      <c r="CL562" s="12"/>
      <c r="CM562" s="12"/>
      <c r="CN562" s="12"/>
      <c r="CO562" s="12"/>
      <c r="CP562" s="12"/>
      <c r="CQ562" s="12"/>
      <c r="CR562" s="12"/>
      <c r="CS562" s="12"/>
      <c r="CT562" s="12"/>
      <c r="CU562" s="12"/>
      <c r="CV562" s="12"/>
      <c r="CW562" s="12"/>
      <c r="CX562" s="12"/>
      <c r="CY562" s="12"/>
      <c r="CZ562" s="12"/>
      <c r="DA562" s="12"/>
      <c r="DB562" s="12"/>
      <c r="DC562" s="12"/>
      <c r="DD562" s="12"/>
      <c r="DE562" s="12"/>
    </row>
    <row r="563" spans="1:109" s="319" customFormat="1" ht="21" x14ac:dyDescent="0.25">
      <c r="A563" s="12"/>
      <c r="B563" s="51"/>
      <c r="C563" s="51"/>
      <c r="D563" s="51"/>
      <c r="E563" s="302"/>
      <c r="F563" s="16"/>
      <c r="G563" s="279"/>
      <c r="H563" s="16"/>
      <c r="I563" s="16"/>
      <c r="J563" s="16"/>
      <c r="K563" s="16"/>
      <c r="L563" s="279"/>
      <c r="M563" s="16"/>
      <c r="N563" s="279"/>
      <c r="O563" s="303"/>
      <c r="P563" s="303"/>
      <c r="Q563" s="303"/>
      <c r="R563" s="303"/>
      <c r="S563" s="304"/>
      <c r="T563" s="304"/>
      <c r="U563" s="304"/>
      <c r="V563" s="304"/>
      <c r="W563" s="305"/>
      <c r="X563" s="304"/>
      <c r="Y563" s="304"/>
      <c r="Z563" s="304"/>
      <c r="AA563" s="305"/>
      <c r="AB563" s="307"/>
      <c r="AC563" s="304"/>
      <c r="AD563" s="308"/>
      <c r="AE563" s="309"/>
      <c r="AF563" s="310"/>
      <c r="AG563" s="310"/>
      <c r="AH563" s="16"/>
      <c r="AI563" s="16"/>
      <c r="AJ563" s="16"/>
      <c r="AK563" s="16"/>
      <c r="AL563" s="16"/>
      <c r="AM563" s="12"/>
      <c r="AN563" s="12"/>
      <c r="AO563" s="12"/>
      <c r="AP563" s="12"/>
      <c r="AQ563" s="12"/>
      <c r="AR563" s="12"/>
      <c r="AS563" s="12"/>
      <c r="AT563" s="12"/>
      <c r="AU563" s="12"/>
      <c r="AV563" s="12"/>
      <c r="AW563" s="12"/>
      <c r="AX563" s="12"/>
      <c r="AY563" s="12"/>
      <c r="AZ563" s="12"/>
      <c r="BA563" s="12"/>
      <c r="BB563" s="12"/>
      <c r="BC563" s="12"/>
      <c r="BD563" s="12"/>
      <c r="BE563" s="12"/>
      <c r="BF563" s="12"/>
      <c r="BG563" s="12"/>
      <c r="BH563" s="12"/>
      <c r="BI563" s="12"/>
      <c r="BJ563" s="12"/>
      <c r="BK563" s="12"/>
      <c r="BL563" s="12"/>
      <c r="BM563" s="12"/>
      <c r="BN563" s="12"/>
      <c r="BO563" s="12"/>
      <c r="BP563" s="12"/>
      <c r="BQ563" s="12"/>
      <c r="BR563" s="12"/>
      <c r="BS563" s="12"/>
      <c r="BT563" s="12"/>
      <c r="BU563" s="12"/>
      <c r="BV563" s="12"/>
      <c r="BW563" s="12"/>
      <c r="BX563" s="12"/>
      <c r="BY563" s="12"/>
      <c r="BZ563" s="12"/>
      <c r="CA563" s="12"/>
      <c r="CB563" s="12"/>
      <c r="CC563" s="12"/>
      <c r="CD563" s="12"/>
      <c r="CE563" s="12"/>
      <c r="CF563" s="12"/>
      <c r="CG563" s="12"/>
      <c r="CH563" s="12"/>
      <c r="CI563" s="12"/>
      <c r="CJ563" s="12"/>
      <c r="CK563" s="12"/>
      <c r="CL563" s="12"/>
      <c r="CM563" s="12"/>
      <c r="CN563" s="12"/>
      <c r="CO563" s="12"/>
      <c r="CP563" s="12"/>
      <c r="CQ563" s="12"/>
      <c r="CR563" s="12"/>
      <c r="CS563" s="12"/>
      <c r="CT563" s="12"/>
      <c r="CU563" s="12"/>
      <c r="CV563" s="12"/>
      <c r="CW563" s="12"/>
      <c r="CX563" s="12"/>
      <c r="CY563" s="12"/>
      <c r="CZ563" s="12"/>
      <c r="DA563" s="12"/>
      <c r="DB563" s="12"/>
      <c r="DC563" s="12"/>
      <c r="DD563" s="12"/>
      <c r="DE563" s="12"/>
    </row>
    <row r="564" spans="1:109" s="319" customFormat="1" ht="21" x14ac:dyDescent="0.25">
      <c r="A564" s="12"/>
      <c r="B564" s="51"/>
      <c r="C564" s="51"/>
      <c r="D564" s="51"/>
      <c r="E564" s="302"/>
      <c r="F564" s="16"/>
      <c r="G564" s="279"/>
      <c r="H564" s="16"/>
      <c r="I564" s="16"/>
      <c r="J564" s="16"/>
      <c r="K564" s="16"/>
      <c r="L564" s="279"/>
      <c r="M564" s="16"/>
      <c r="N564" s="279"/>
      <c r="O564" s="303"/>
      <c r="P564" s="303"/>
      <c r="Q564" s="303"/>
      <c r="R564" s="303"/>
      <c r="S564" s="304"/>
      <c r="T564" s="304"/>
      <c r="U564" s="304"/>
      <c r="V564" s="304"/>
      <c r="W564" s="305"/>
      <c r="X564" s="304"/>
      <c r="Y564" s="304"/>
      <c r="Z564" s="304"/>
      <c r="AA564" s="305"/>
      <c r="AB564" s="307"/>
      <c r="AC564" s="304"/>
      <c r="AD564" s="308"/>
      <c r="AE564" s="309"/>
      <c r="AF564" s="310"/>
      <c r="AG564" s="310"/>
      <c r="AH564" s="16"/>
      <c r="AI564" s="16"/>
      <c r="AJ564" s="16"/>
      <c r="AK564" s="16"/>
      <c r="AL564" s="16"/>
      <c r="AM564" s="12"/>
      <c r="AN564" s="12"/>
      <c r="AO564" s="12"/>
      <c r="AP564" s="12"/>
      <c r="AQ564" s="12"/>
      <c r="AR564" s="12"/>
      <c r="AS564" s="12"/>
      <c r="AT564" s="12"/>
      <c r="AU564" s="12"/>
      <c r="AV564" s="12"/>
      <c r="AW564" s="12"/>
      <c r="AX564" s="12"/>
      <c r="AY564" s="12"/>
      <c r="AZ564" s="12"/>
      <c r="BA564" s="12"/>
      <c r="BB564" s="12"/>
      <c r="BC564" s="12"/>
      <c r="BD564" s="12"/>
      <c r="BE564" s="12"/>
      <c r="BF564" s="12"/>
      <c r="BG564" s="12"/>
      <c r="BH564" s="12"/>
      <c r="BI564" s="12"/>
      <c r="BJ564" s="12"/>
      <c r="BK564" s="12"/>
      <c r="BL564" s="12"/>
      <c r="BM564" s="12"/>
      <c r="BN564" s="12"/>
      <c r="BO564" s="12"/>
      <c r="BP564" s="12"/>
      <c r="BQ564" s="12"/>
      <c r="BR564" s="12"/>
      <c r="BS564" s="12"/>
      <c r="BT564" s="12"/>
      <c r="BU564" s="12"/>
      <c r="BV564" s="12"/>
      <c r="BW564" s="12"/>
      <c r="BX564" s="12"/>
      <c r="BY564" s="12"/>
      <c r="BZ564" s="12"/>
      <c r="CA564" s="12"/>
      <c r="CB564" s="12"/>
      <c r="CC564" s="12"/>
      <c r="CD564" s="12"/>
      <c r="CE564" s="12"/>
      <c r="CF564" s="12"/>
      <c r="CG564" s="12"/>
      <c r="CH564" s="12"/>
      <c r="CI564" s="12"/>
      <c r="CJ564" s="12"/>
      <c r="CK564" s="12"/>
      <c r="CL564" s="12"/>
      <c r="CM564" s="12"/>
      <c r="CN564" s="12"/>
      <c r="CO564" s="12"/>
      <c r="CP564" s="12"/>
      <c r="CQ564" s="12"/>
      <c r="CR564" s="12"/>
      <c r="CS564" s="12"/>
      <c r="CT564" s="12"/>
      <c r="CU564" s="12"/>
      <c r="CV564" s="12"/>
      <c r="CW564" s="12"/>
      <c r="CX564" s="12"/>
      <c r="CY564" s="12"/>
      <c r="CZ564" s="12"/>
      <c r="DA564" s="12"/>
      <c r="DB564" s="12"/>
      <c r="DC564" s="12"/>
      <c r="DD564" s="12"/>
      <c r="DE564" s="12"/>
    </row>
    <row r="565" spans="1:109" s="319" customFormat="1" ht="21" x14ac:dyDescent="0.25">
      <c r="A565" s="12"/>
      <c r="B565" s="51"/>
      <c r="C565" s="51"/>
      <c r="D565" s="51"/>
      <c r="E565" s="302"/>
      <c r="F565" s="16"/>
      <c r="G565" s="279"/>
      <c r="H565" s="16"/>
      <c r="I565" s="16"/>
      <c r="J565" s="16"/>
      <c r="K565" s="16"/>
      <c r="L565" s="279"/>
      <c r="M565" s="16"/>
      <c r="N565" s="279"/>
      <c r="O565" s="303"/>
      <c r="P565" s="303"/>
      <c r="Q565" s="303"/>
      <c r="R565" s="303"/>
      <c r="S565" s="304"/>
      <c r="T565" s="304"/>
      <c r="U565" s="304"/>
      <c r="V565" s="304"/>
      <c r="W565" s="305"/>
      <c r="X565" s="304"/>
      <c r="Y565" s="304"/>
      <c r="Z565" s="304"/>
      <c r="AA565" s="305"/>
      <c r="AB565" s="307"/>
      <c r="AC565" s="304"/>
      <c r="AD565" s="308"/>
      <c r="AE565" s="309"/>
      <c r="AF565" s="310"/>
      <c r="AG565" s="310"/>
      <c r="AH565" s="16"/>
      <c r="AI565" s="16"/>
      <c r="AJ565" s="16"/>
      <c r="AK565" s="16"/>
      <c r="AL565" s="16"/>
      <c r="AM565" s="12"/>
      <c r="AN565" s="12"/>
      <c r="AO565" s="12"/>
      <c r="AP565" s="12"/>
      <c r="AQ565" s="12"/>
      <c r="AR565" s="12"/>
      <c r="AS565" s="12"/>
      <c r="AT565" s="12"/>
      <c r="AU565" s="12"/>
      <c r="AV565" s="12"/>
      <c r="AW565" s="12"/>
      <c r="AX565" s="12"/>
      <c r="AY565" s="12"/>
      <c r="AZ565" s="12"/>
      <c r="BA565" s="12"/>
      <c r="BB565" s="12"/>
      <c r="BC565" s="12"/>
      <c r="BD565" s="12"/>
      <c r="BE565" s="12"/>
      <c r="BF565" s="12"/>
      <c r="BG565" s="12"/>
      <c r="BH565" s="12"/>
      <c r="BI565" s="12"/>
      <c r="BJ565" s="12"/>
      <c r="BK565" s="12"/>
      <c r="BL565" s="12"/>
      <c r="BM565" s="12"/>
      <c r="BN565" s="12"/>
      <c r="BO565" s="12"/>
      <c r="BP565" s="12"/>
      <c r="BQ565" s="12"/>
      <c r="BR565" s="12"/>
      <c r="BS565" s="12"/>
      <c r="BT565" s="12"/>
      <c r="BU565" s="12"/>
      <c r="BV565" s="12"/>
      <c r="BW565" s="12"/>
      <c r="BX565" s="12"/>
      <c r="BY565" s="12"/>
      <c r="BZ565" s="12"/>
      <c r="CA565" s="12"/>
      <c r="CB565" s="12"/>
      <c r="CC565" s="12"/>
      <c r="CD565" s="12"/>
      <c r="CE565" s="12"/>
      <c r="CF565" s="12"/>
      <c r="CG565" s="12"/>
      <c r="CH565" s="12"/>
      <c r="CI565" s="12"/>
      <c r="CJ565" s="12"/>
      <c r="CK565" s="12"/>
      <c r="CL565" s="12"/>
      <c r="CM565" s="12"/>
      <c r="CN565" s="12"/>
      <c r="CO565" s="12"/>
      <c r="CP565" s="12"/>
      <c r="CQ565" s="12"/>
      <c r="CR565" s="12"/>
      <c r="CS565" s="12"/>
      <c r="CT565" s="12"/>
      <c r="CU565" s="12"/>
      <c r="CV565" s="12"/>
      <c r="CW565" s="12"/>
      <c r="CX565" s="12"/>
      <c r="CY565" s="12"/>
      <c r="CZ565" s="12"/>
      <c r="DA565" s="12"/>
      <c r="DB565" s="12"/>
      <c r="DC565" s="12"/>
      <c r="DD565" s="12"/>
      <c r="DE565" s="12"/>
    </row>
    <row r="566" spans="1:109" s="319" customFormat="1" ht="21" x14ac:dyDescent="0.25">
      <c r="A566" s="12"/>
      <c r="B566" s="51"/>
      <c r="C566" s="51"/>
      <c r="D566" s="51"/>
      <c r="E566" s="302"/>
      <c r="F566" s="16"/>
      <c r="G566" s="279"/>
      <c r="H566" s="16"/>
      <c r="I566" s="16"/>
      <c r="J566" s="16"/>
      <c r="K566" s="16"/>
      <c r="L566" s="279"/>
      <c r="M566" s="16"/>
      <c r="N566" s="279"/>
      <c r="O566" s="303"/>
      <c r="P566" s="303"/>
      <c r="Q566" s="303"/>
      <c r="R566" s="303"/>
      <c r="S566" s="304"/>
      <c r="T566" s="304"/>
      <c r="U566" s="304"/>
      <c r="V566" s="304"/>
      <c r="W566" s="305"/>
      <c r="X566" s="304"/>
      <c r="Y566" s="304"/>
      <c r="Z566" s="304"/>
      <c r="AA566" s="305"/>
      <c r="AB566" s="307"/>
      <c r="AC566" s="304"/>
      <c r="AD566" s="308"/>
      <c r="AE566" s="309"/>
      <c r="AF566" s="310"/>
      <c r="AG566" s="310"/>
      <c r="AH566" s="16"/>
      <c r="AI566" s="16"/>
      <c r="AJ566" s="16"/>
      <c r="AK566" s="16"/>
      <c r="AL566" s="16"/>
      <c r="AM566" s="12"/>
      <c r="AN566" s="12"/>
      <c r="AO566" s="12"/>
      <c r="AP566" s="12"/>
      <c r="AQ566" s="12"/>
      <c r="AR566" s="12"/>
      <c r="AS566" s="12"/>
      <c r="AT566" s="12"/>
      <c r="AU566" s="12"/>
      <c r="AV566" s="12"/>
      <c r="AW566" s="12"/>
      <c r="AX566" s="12"/>
      <c r="AY566" s="12"/>
      <c r="AZ566" s="12"/>
      <c r="BA566" s="12"/>
      <c r="BB566" s="12"/>
      <c r="BC566" s="12"/>
      <c r="BD566" s="12"/>
      <c r="BE566" s="12"/>
      <c r="BF566" s="12"/>
      <c r="BG566" s="12"/>
      <c r="BH566" s="12"/>
      <c r="BI566" s="12"/>
      <c r="BJ566" s="12"/>
      <c r="BK566" s="12"/>
      <c r="BL566" s="12"/>
      <c r="BM566" s="12"/>
      <c r="BN566" s="12"/>
      <c r="BO566" s="12"/>
      <c r="BP566" s="12"/>
      <c r="BQ566" s="12"/>
      <c r="BR566" s="12"/>
      <c r="BS566" s="12"/>
      <c r="BT566" s="12"/>
      <c r="BU566" s="12"/>
      <c r="BV566" s="12"/>
      <c r="BW566" s="12"/>
      <c r="BX566" s="12"/>
      <c r="BY566" s="12"/>
      <c r="BZ566" s="12"/>
      <c r="CA566" s="12"/>
      <c r="CB566" s="12"/>
      <c r="CC566" s="12"/>
      <c r="CD566" s="12"/>
      <c r="CE566" s="12"/>
      <c r="CF566" s="12"/>
      <c r="CG566" s="12"/>
      <c r="CH566" s="12"/>
      <c r="CI566" s="12"/>
      <c r="CJ566" s="12"/>
      <c r="CK566" s="12"/>
      <c r="CL566" s="12"/>
      <c r="CM566" s="12"/>
      <c r="CN566" s="12"/>
      <c r="CO566" s="12"/>
      <c r="CP566" s="12"/>
      <c r="CQ566" s="12"/>
      <c r="CR566" s="12"/>
      <c r="CS566" s="12"/>
      <c r="CT566" s="12"/>
      <c r="CU566" s="12"/>
      <c r="CV566" s="12"/>
      <c r="CW566" s="12"/>
      <c r="CX566" s="12"/>
      <c r="CY566" s="12"/>
      <c r="CZ566" s="12"/>
      <c r="DA566" s="12"/>
      <c r="DB566" s="12"/>
      <c r="DC566" s="12"/>
      <c r="DD566" s="12"/>
      <c r="DE566" s="12"/>
    </row>
    <row r="567" spans="1:109" s="319" customFormat="1" ht="21" x14ac:dyDescent="0.25">
      <c r="A567" s="12"/>
      <c r="B567" s="51"/>
      <c r="C567" s="51"/>
      <c r="D567" s="51"/>
      <c r="E567" s="302"/>
      <c r="F567" s="16"/>
      <c r="G567" s="279"/>
      <c r="H567" s="16"/>
      <c r="I567" s="16"/>
      <c r="J567" s="16"/>
      <c r="K567" s="16"/>
      <c r="L567" s="279"/>
      <c r="M567" s="16"/>
      <c r="N567" s="279"/>
      <c r="O567" s="303"/>
      <c r="P567" s="303"/>
      <c r="Q567" s="303"/>
      <c r="R567" s="303"/>
      <c r="S567" s="304"/>
      <c r="T567" s="304"/>
      <c r="U567" s="304"/>
      <c r="V567" s="304"/>
      <c r="W567" s="305"/>
      <c r="X567" s="304"/>
      <c r="Y567" s="304"/>
      <c r="Z567" s="304"/>
      <c r="AA567" s="305"/>
      <c r="AB567" s="307"/>
      <c r="AC567" s="304"/>
      <c r="AD567" s="308"/>
      <c r="AE567" s="309"/>
      <c r="AF567" s="310"/>
      <c r="AG567" s="310"/>
      <c r="AH567" s="16"/>
      <c r="AI567" s="16"/>
      <c r="AJ567" s="16"/>
      <c r="AK567" s="16"/>
      <c r="AL567" s="16"/>
      <c r="AM567" s="12"/>
      <c r="AN567" s="12"/>
      <c r="AO567" s="12"/>
      <c r="AP567" s="12"/>
      <c r="AQ567" s="12"/>
      <c r="AR567" s="12"/>
      <c r="AS567" s="12"/>
      <c r="AT567" s="12"/>
      <c r="AU567" s="12"/>
      <c r="AV567" s="12"/>
      <c r="AW567" s="12"/>
      <c r="AX567" s="12"/>
      <c r="AY567" s="12"/>
      <c r="AZ567" s="12"/>
      <c r="BA567" s="12"/>
      <c r="BB567" s="12"/>
      <c r="BC567" s="12"/>
      <c r="BD567" s="12"/>
      <c r="BE567" s="12"/>
      <c r="BF567" s="12"/>
      <c r="BG567" s="12"/>
      <c r="BH567" s="12"/>
      <c r="BI567" s="12"/>
      <c r="BJ567" s="12"/>
      <c r="BK567" s="12"/>
      <c r="BL567" s="12"/>
      <c r="BM567" s="12"/>
      <c r="BN567" s="12"/>
      <c r="BO567" s="12"/>
      <c r="BP567" s="12"/>
      <c r="BQ567" s="12"/>
      <c r="BR567" s="12"/>
      <c r="BS567" s="12"/>
      <c r="BT567" s="12"/>
      <c r="BU567" s="12"/>
      <c r="BV567" s="12"/>
      <c r="BW567" s="12"/>
      <c r="BX567" s="12"/>
      <c r="BY567" s="12"/>
      <c r="BZ567" s="12"/>
      <c r="CA567" s="12"/>
      <c r="CB567" s="12"/>
      <c r="CC567" s="12"/>
      <c r="CD567" s="12"/>
      <c r="CE567" s="12"/>
      <c r="CF567" s="12"/>
      <c r="CG567" s="12"/>
      <c r="CH567" s="12"/>
      <c r="CI567" s="12"/>
      <c r="CJ567" s="12"/>
      <c r="CK567" s="12"/>
      <c r="CL567" s="12"/>
      <c r="CM567" s="12"/>
      <c r="CN567" s="12"/>
      <c r="CO567" s="12"/>
      <c r="CP567" s="12"/>
      <c r="CQ567" s="12"/>
      <c r="CR567" s="12"/>
      <c r="CS567" s="12"/>
      <c r="CT567" s="12"/>
      <c r="CU567" s="12"/>
      <c r="CV567" s="12"/>
      <c r="CW567" s="12"/>
      <c r="CX567" s="12"/>
      <c r="CY567" s="12"/>
      <c r="CZ567" s="12"/>
      <c r="DA567" s="12"/>
      <c r="DB567" s="12"/>
      <c r="DC567" s="12"/>
      <c r="DD567" s="12"/>
      <c r="DE567" s="12"/>
    </row>
    <row r="568" spans="1:109" s="319" customFormat="1" ht="21" x14ac:dyDescent="0.25">
      <c r="A568" s="12"/>
      <c r="B568" s="51"/>
      <c r="C568" s="51"/>
      <c r="D568" s="51"/>
      <c r="E568" s="302"/>
      <c r="F568" s="16"/>
      <c r="G568" s="279"/>
      <c r="H568" s="16"/>
      <c r="I568" s="16"/>
      <c r="J568" s="16"/>
      <c r="K568" s="16"/>
      <c r="L568" s="279"/>
      <c r="M568" s="16"/>
      <c r="N568" s="279"/>
      <c r="O568" s="303"/>
      <c r="P568" s="303"/>
      <c r="Q568" s="303"/>
      <c r="R568" s="303"/>
      <c r="S568" s="304"/>
      <c r="T568" s="304"/>
      <c r="U568" s="304"/>
      <c r="V568" s="304"/>
      <c r="W568" s="305"/>
      <c r="X568" s="304"/>
      <c r="Y568" s="304"/>
      <c r="Z568" s="304"/>
      <c r="AA568" s="305"/>
      <c r="AB568" s="307"/>
      <c r="AC568" s="304"/>
      <c r="AD568" s="308"/>
      <c r="AE568" s="309"/>
      <c r="AF568" s="310"/>
      <c r="AG568" s="310"/>
      <c r="AH568" s="16"/>
      <c r="AI568" s="16"/>
      <c r="AJ568" s="16"/>
      <c r="AK568" s="16"/>
      <c r="AL568" s="16"/>
      <c r="AM568" s="12"/>
      <c r="AN568" s="12"/>
      <c r="AO568" s="12"/>
      <c r="AP568" s="12"/>
      <c r="AQ568" s="12"/>
      <c r="AR568" s="12"/>
      <c r="AS568" s="12"/>
      <c r="AT568" s="12"/>
      <c r="AU568" s="12"/>
      <c r="AV568" s="12"/>
      <c r="AW568" s="12"/>
      <c r="AX568" s="12"/>
      <c r="AY568" s="12"/>
      <c r="AZ568" s="12"/>
      <c r="BA568" s="12"/>
      <c r="BB568" s="12"/>
      <c r="BC568" s="12"/>
      <c r="BD568" s="12"/>
      <c r="BE568" s="12"/>
      <c r="BF568" s="12"/>
      <c r="BG568" s="12"/>
      <c r="BH568" s="12"/>
      <c r="BI568" s="12"/>
      <c r="BJ568" s="12"/>
      <c r="BK568" s="12"/>
      <c r="BL568" s="12"/>
      <c r="BM568" s="12"/>
      <c r="BN568" s="12"/>
      <c r="BO568" s="12"/>
      <c r="BP568" s="12"/>
      <c r="BQ568" s="12"/>
      <c r="BR568" s="12"/>
      <c r="BS568" s="12"/>
      <c r="BT568" s="12"/>
      <c r="BU568" s="12"/>
      <c r="BV568" s="12"/>
      <c r="BW568" s="12"/>
      <c r="BX568" s="12"/>
      <c r="BY568" s="12"/>
      <c r="BZ568" s="12"/>
      <c r="CA568" s="12"/>
      <c r="CB568" s="12"/>
      <c r="CC568" s="12"/>
      <c r="CD568" s="12"/>
      <c r="CE568" s="12"/>
      <c r="CF568" s="12"/>
      <c r="CG568" s="12"/>
      <c r="CH568" s="12"/>
      <c r="CI568" s="12"/>
      <c r="CJ568" s="12"/>
      <c r="CK568" s="12"/>
      <c r="CL568" s="12"/>
      <c r="CM568" s="12"/>
      <c r="CN568" s="12"/>
      <c r="CO568" s="12"/>
      <c r="CP568" s="12"/>
      <c r="CQ568" s="12"/>
      <c r="CR568" s="12"/>
      <c r="CS568" s="12"/>
      <c r="CT568" s="12"/>
      <c r="CU568" s="12"/>
      <c r="CV568" s="12"/>
      <c r="CW568" s="12"/>
      <c r="CX568" s="12"/>
      <c r="CY568" s="12"/>
      <c r="CZ568" s="12"/>
      <c r="DA568" s="12"/>
      <c r="DB568" s="12"/>
      <c r="DC568" s="12"/>
      <c r="DD568" s="12"/>
      <c r="DE568" s="12"/>
    </row>
  </sheetData>
  <mergeCells count="61">
    <mergeCell ref="G520:H520"/>
    <mergeCell ref="G522:H522"/>
    <mergeCell ref="G523:H523"/>
    <mergeCell ref="G524:H524"/>
    <mergeCell ref="G359:H359"/>
    <mergeCell ref="G378:H378"/>
    <mergeCell ref="G379:H379"/>
    <mergeCell ref="G464:H464"/>
    <mergeCell ref="G510:H510"/>
    <mergeCell ref="G517:H517"/>
    <mergeCell ref="G280:H280"/>
    <mergeCell ref="G56:H56"/>
    <mergeCell ref="G67:H67"/>
    <mergeCell ref="G73:H73"/>
    <mergeCell ref="G79:H79"/>
    <mergeCell ref="G88:H88"/>
    <mergeCell ref="G91:H91"/>
    <mergeCell ref="G264:H264"/>
    <mergeCell ref="G266:H266"/>
    <mergeCell ref="G275:H275"/>
    <mergeCell ref="G277:H277"/>
    <mergeCell ref="G279:H279"/>
    <mergeCell ref="G36:H36"/>
    <mergeCell ref="AK5:AK8"/>
    <mergeCell ref="AC5:AC7"/>
    <mergeCell ref="AD5:AD7"/>
    <mergeCell ref="AE5:AE7"/>
    <mergeCell ref="AF5:AF7"/>
    <mergeCell ref="O5:O7"/>
    <mergeCell ref="P5:P7"/>
    <mergeCell ref="Q5:R5"/>
    <mergeCell ref="Z5:Z7"/>
    <mergeCell ref="AA5:AA7"/>
    <mergeCell ref="AB5:AB7"/>
    <mergeCell ref="Q6:Q7"/>
    <mergeCell ref="M5:M7"/>
    <mergeCell ref="N5:N7"/>
    <mergeCell ref="AL5:AL8"/>
    <mergeCell ref="AG5:AG7"/>
    <mergeCell ref="AH5:AH8"/>
    <mergeCell ref="AI5:AI8"/>
    <mergeCell ref="AJ5:AJ8"/>
    <mergeCell ref="U6:U7"/>
    <mergeCell ref="V6:V7"/>
    <mergeCell ref="W6:Y6"/>
    <mergeCell ref="H5:H7"/>
    <mergeCell ref="B1:AG1"/>
    <mergeCell ref="B2:AG2"/>
    <mergeCell ref="E3:AG3"/>
    <mergeCell ref="B5:B7"/>
    <mergeCell ref="C5:C7"/>
    <mergeCell ref="E5:E9"/>
    <mergeCell ref="F5:F7"/>
    <mergeCell ref="G5:G9"/>
    <mergeCell ref="R6:R7"/>
    <mergeCell ref="S6:S7"/>
    <mergeCell ref="T6:T7"/>
    <mergeCell ref="I5:I9"/>
    <mergeCell ref="J5:J7"/>
    <mergeCell ref="K5:K9"/>
    <mergeCell ref="L5:L9"/>
  </mergeCells>
  <dataValidations disablePrompts="1" count="21">
    <dataValidation type="list" allowBlank="1" showInputMessage="1" showErrorMessage="1" sqref="R276 R278">
      <formula1>#REF!</formula1>
      <formula2>0</formula2>
    </dataValidation>
    <dataValidation type="list" allowBlank="1" showInputMessage="1" showErrorMessage="1" sqref="S24:T24 U19:W23 S18:T18 P237 L503 R46 Q358:R358 R34:R35 L360 L283:L302 R189 R267:R273 R473 R265 R283:R302 R513:R516 L513:L516 R184:R187 Z19:AB23 M509:N523 Q509:Q523 F463:F523 I463:J523 M463:N505 Q463:Q505 I93:J348 L356:L358 R356:R358 Q93:Q423 M93:N423 I349:I462 J349:J423 F9:F423 J9:J91 I10:I91 R62:R66 M9:N91 L62:L66 Q9:Q91">
      <formula1>#REF!</formula1>
    </dataValidation>
    <dataValidation type="list" allowBlank="1" showInputMessage="1" showErrorMessage="1" sqref="N92">
      <formula1>$N$44:$N$77</formula1>
    </dataValidation>
    <dataValidation type="list" allowBlank="1" showInputMessage="1" showErrorMessage="1" sqref="Q92">
      <formula1>$Q$44:$Q$67</formula1>
    </dataValidation>
    <dataValidation type="list" allowBlank="1" showInputMessage="1" showErrorMessage="1" sqref="N506:N508">
      <formula1>$N$82:$N$115</formula1>
    </dataValidation>
    <dataValidation type="list" allowBlank="1" showInputMessage="1" showErrorMessage="1" sqref="M506:M508">
      <formula1>$M$82:$M$89</formula1>
    </dataValidation>
    <dataValidation type="list" allowBlank="1" showInputMessage="1" showErrorMessage="1" sqref="Q506:Q508">
      <formula1>$Q$82:$Q$105</formula1>
    </dataValidation>
    <dataValidation type="list" allowBlank="1" showInputMessage="1" showErrorMessage="1" sqref="I92">
      <formula1>$I$44:$I$47</formula1>
    </dataValidation>
    <dataValidation type="list" allowBlank="1" showInputMessage="1" showErrorMessage="1" sqref="DH51:DH55">
      <formula1>$I$46:$I$50</formula1>
    </dataValidation>
    <dataValidation type="list" allowBlank="1" showInputMessage="1" showErrorMessage="1" sqref="DH48:DH50">
      <formula1>$I$45:$I$49</formula1>
    </dataValidation>
    <dataValidation type="list" allowBlank="1" showInputMessage="1" showErrorMessage="1" sqref="R487:R489">
      <formula1>$Q$83:$Q$106</formula1>
    </dataValidation>
    <dataValidation type="list" allowBlank="1" showInputMessage="1" showErrorMessage="1" sqref="J92">
      <formula1>$J$44:$J$524</formula1>
    </dataValidation>
    <dataValidation type="list" allowBlank="1" showInputMessage="1" showErrorMessage="1" sqref="DE51">
      <formula1>$F$46:$F$68</formula1>
    </dataValidation>
    <dataValidation type="list" allowBlank="1" showInputMessage="1" showErrorMessage="1" sqref="DE48:DE50">
      <formula1>$F$45:$F$68</formula1>
    </dataValidation>
    <dataValidation type="list" allowBlank="1" showInputMessage="1" showErrorMessage="1" sqref="DI51:DI55">
      <formula1>$J$46:$J$524</formula1>
    </dataValidation>
    <dataValidation type="list" allowBlank="1" showInputMessage="1" showErrorMessage="1" sqref="DI48:DI50">
      <formula1>$J$45:$J$524</formula1>
    </dataValidation>
    <dataValidation type="list" allowBlank="1" showInputMessage="1" showErrorMessage="1" sqref="DE52:DE55">
      <formula1>$F$46:$F$524</formula1>
    </dataValidation>
    <dataValidation type="list" allowBlank="1" showInputMessage="1" showErrorMessage="1" sqref="DL48:DL50">
      <formula1>$M$45:$M$524</formula1>
    </dataValidation>
    <dataValidation type="list" allowBlank="1" showInputMessage="1" showErrorMessage="1" sqref="DL51:DL55">
      <formula1>$M$46:$M$524</formula1>
    </dataValidation>
    <dataValidation type="list" allowBlank="1" showInputMessage="1" showErrorMessage="1" sqref="DN48:DN50">
      <formula1>$O$45:$O$524</formula1>
    </dataValidation>
    <dataValidation type="list" allowBlank="1" showInputMessage="1" showErrorMessage="1" sqref="DN51:DN55">
      <formula1>$O$46:$O$524</formula1>
    </dataValidation>
  </dataValidations>
  <pageMargins left="1.67" right="0.25" top="1.1599999999999999" bottom="0.96" header="0.31" footer="0.17"/>
  <pageSetup paperSize="5"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2019</vt:lpstr>
      <vt:lpstr>'2019'!Print_Area</vt:lpstr>
      <vt:lpstr>'2019'!Print_Titles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Bernan Corpuz</dc:creator>
  <cp:lastModifiedBy>Brenda D. Corpuz</cp:lastModifiedBy>
  <cp:lastPrinted>2020-12-06T17:09:59Z</cp:lastPrinted>
  <dcterms:created xsi:type="dcterms:W3CDTF">2018-08-10T21:53:42Z</dcterms:created>
  <dcterms:modified xsi:type="dcterms:W3CDTF">2020-12-06T17:10:33Z</dcterms:modified>
</cp:coreProperties>
</file>